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330" tabRatio="627" activeTab="1"/>
  </bookViews>
  <sheets>
    <sheet name="Հ3 Մաս 1" sheetId="24" r:id="rId1"/>
    <sheet name="Հ3 Մաս 2" sheetId="1" r:id="rId2"/>
    <sheet name="Հ3 Մաս 3" sheetId="3" r:id="rId3"/>
    <sheet name="Հ3 Մաս 4" sheetId="5" r:id="rId4"/>
    <sheet name="Հ4  " sheetId="22" r:id="rId5"/>
    <sheet name="Հ5" sheetId="8" r:id="rId6"/>
    <sheet name="Հ6" sheetId="7" r:id="rId7"/>
    <sheet name="Հ7 Ձև1" sheetId="9" r:id="rId8"/>
    <sheet name="Հ7 Ձև2" sheetId="19" r:id="rId9"/>
    <sheet name="Հ7 Ձև3" sheetId="20" r:id="rId10"/>
    <sheet name="Հ8" sheetId="10" r:id="rId11"/>
    <sheet name="Հ9" sheetId="12" r:id="rId12"/>
    <sheet name="Հ10" sheetId="16" r:id="rId13"/>
    <sheet name="Հ11" sheetId="25" r:id="rId14"/>
    <sheet name="Լրացման պահանջներ" sheetId="14" r:id="rId15"/>
  </sheets>
  <externalReferences>
    <externalReference r:id="rId16"/>
  </externalReferences>
  <definedNames>
    <definedName name="_xlnm._FilterDatabase" localSheetId="13" hidden="1">Հ11!$B$5:$T$6</definedName>
    <definedName name="_ftn1" localSheetId="1">'Հ3 Մաս 2'!#REF!</definedName>
    <definedName name="_ftn10" localSheetId="1">'Հ3 Մաս 2'!#REF!</definedName>
    <definedName name="_ftn11" localSheetId="1">'Հ3 Մաս 2'!#REF!</definedName>
    <definedName name="_ftn12" localSheetId="1">'Հ3 Մաս 2'!#REF!</definedName>
    <definedName name="_ftn13" localSheetId="1">'Հ3 Մաս 2'!#REF!</definedName>
    <definedName name="_ftn14" localSheetId="1">'Հ3 Մաս 2'!#REF!</definedName>
    <definedName name="_ftn15" localSheetId="1">'Հ3 Մաս 2'!#REF!</definedName>
    <definedName name="_ftn16" localSheetId="1">'Հ3 Մաս 2'!#REF!</definedName>
    <definedName name="_ftn17" localSheetId="1">'Հ3 Մաս 2'!#REF!</definedName>
    <definedName name="_ftn18" localSheetId="1">'Հ3 Մաս 2'!#REF!</definedName>
    <definedName name="_ftn19" localSheetId="1">'Հ3 Մաս 2'!#REF!</definedName>
    <definedName name="_ftn2" localSheetId="1">'Հ3 Մաս 2'!#REF!</definedName>
    <definedName name="_ftn20" localSheetId="1">'Հ3 Մաս 2'!#REF!</definedName>
    <definedName name="_ftn3" localSheetId="1">'Հ3 Մաս 2'!#REF!</definedName>
    <definedName name="_ftn4" localSheetId="1">'Հ3 Մաս 2'!#REF!</definedName>
    <definedName name="_ftn5" localSheetId="1">'Հ3 Մաս 2'!#REF!</definedName>
    <definedName name="_ftn6" localSheetId="1">'Հ3 Մաս 2'!#REF!</definedName>
    <definedName name="_ftn7" localSheetId="1">'Հ3 Մաս 2'!#REF!</definedName>
    <definedName name="_ftn8" localSheetId="1">'Հ3 Մաս 2'!#REF!</definedName>
    <definedName name="_ftn9" localSheetId="1">'Հ3 Մաս 2'!#REF!</definedName>
    <definedName name="_ftnref1" localSheetId="1">'Հ3 Մաս 2'!#REF!</definedName>
    <definedName name="_ftnref10" localSheetId="1">'Հ3 Մաս 2'!#REF!</definedName>
    <definedName name="_ftnref11" localSheetId="1">'Հ3 Մաս 2'!#REF!</definedName>
    <definedName name="_ftnref12" localSheetId="1">'Հ3 Մաս 2'!#REF!</definedName>
    <definedName name="_ftnref13" localSheetId="1">'Հ3 Մաս 2'!#REF!</definedName>
    <definedName name="_ftnref14" localSheetId="1">'Հ3 Մաս 2'!#REF!</definedName>
    <definedName name="_ftnref15" localSheetId="1">'Հ3 Մաս 2'!#REF!</definedName>
    <definedName name="_ftnref16" localSheetId="1">'Հ3 Մաս 2'!#REF!</definedName>
    <definedName name="_ftnref17" localSheetId="1">'Հ3 Մաս 2'!$H$60</definedName>
    <definedName name="_ftnref18" localSheetId="1">'Հ3 Մաս 2'!#REF!</definedName>
    <definedName name="_ftnref19" localSheetId="1">'Հ3 Մաս 2'!#REF!</definedName>
    <definedName name="_ftnref2" localSheetId="1">'Հ3 Մաս 1'!$A$3</definedName>
    <definedName name="_ftnref20" localSheetId="1">'Հ3 Մաս 2'!#REF!</definedName>
    <definedName name="_ftnref3" localSheetId="1">'Հ3 Մաս 2'!#REF!</definedName>
    <definedName name="_ftnref4" localSheetId="1">'Հ3 Մաս 2'!$C$3</definedName>
    <definedName name="_ftnref5" localSheetId="1">'Հ3 Մաս 2'!#REF!</definedName>
    <definedName name="_ftnref6" localSheetId="1">'Հ3 Մաս 2'!#REF!</definedName>
    <definedName name="_ftnref7" localSheetId="1">'Հ3 Մաս 2'!#REF!</definedName>
    <definedName name="_ftnref8" localSheetId="1">'Հ3 Մաս 2'!#REF!</definedName>
    <definedName name="_ftnref9" localSheetId="1">'Հ3 Մաս 2'!#REF!</definedName>
    <definedName name="_Toc501014755" localSheetId="1">'Հ3 Մաս 2'!#REF!</definedName>
  </definedNames>
  <calcPr calcId="162913"/>
</workbook>
</file>

<file path=xl/calcChain.xml><?xml version="1.0" encoding="utf-8"?>
<calcChain xmlns="http://schemas.openxmlformats.org/spreadsheetml/2006/main">
  <c r="L8" i="1" l="1"/>
  <c r="M44" i="1"/>
  <c r="M8" i="1" s="1"/>
  <c r="N44" i="1"/>
  <c r="N8" i="1" s="1"/>
  <c r="L44" i="1"/>
  <c r="G44" i="1"/>
  <c r="AT13" i="9" l="1"/>
  <c r="AQ13" i="9"/>
  <c r="AN13" i="9"/>
  <c r="AK13" i="9"/>
  <c r="AH13" i="9"/>
  <c r="AE13" i="9"/>
  <c r="AB13" i="9"/>
  <c r="Y13" i="9"/>
  <c r="V13" i="9"/>
  <c r="S13" i="9"/>
  <c r="P13" i="9"/>
  <c r="M13" i="9"/>
  <c r="J13" i="9"/>
  <c r="G13" i="9"/>
  <c r="AT12" i="9"/>
  <c r="AQ12" i="9"/>
  <c r="AN12" i="9"/>
  <c r="AK12" i="9"/>
  <c r="AH12" i="9"/>
  <c r="AE12" i="9"/>
  <c r="AB12" i="9"/>
  <c r="Y12" i="9"/>
  <c r="V12" i="9"/>
  <c r="S12" i="9"/>
  <c r="P12" i="9"/>
  <c r="M12" i="9"/>
  <c r="J12" i="9"/>
  <c r="G12" i="9"/>
  <c r="AT11" i="9"/>
  <c r="AQ11" i="9"/>
  <c r="AN11" i="9"/>
  <c r="AK11" i="9"/>
  <c r="AH11" i="9"/>
  <c r="AE11" i="9"/>
  <c r="AB11" i="9"/>
  <c r="Y11" i="9"/>
  <c r="V11" i="9"/>
  <c r="S11" i="9"/>
  <c r="P11" i="9"/>
  <c r="M11" i="9"/>
  <c r="J11" i="9"/>
  <c r="G11" i="9"/>
  <c r="AT10" i="9"/>
  <c r="AQ10" i="9"/>
  <c r="AN10" i="9"/>
  <c r="AK10" i="9"/>
  <c r="AH10" i="9"/>
  <c r="AE10" i="9"/>
  <c r="AB10" i="9"/>
  <c r="Y10" i="9"/>
  <c r="V10" i="9"/>
  <c r="S10" i="9"/>
  <c r="P10" i="9"/>
  <c r="M10" i="9"/>
  <c r="J10" i="9"/>
  <c r="G10" i="9"/>
  <c r="AT9" i="9"/>
  <c r="AQ9" i="9"/>
  <c r="AN9" i="9"/>
  <c r="AK9" i="9"/>
  <c r="AH9" i="9"/>
  <c r="AE9" i="9"/>
  <c r="AB9" i="9"/>
  <c r="Y9" i="9"/>
  <c r="V9" i="9"/>
  <c r="S9" i="9"/>
  <c r="P9" i="9"/>
  <c r="M9" i="9"/>
  <c r="J9" i="9"/>
  <c r="G9" i="9"/>
  <c r="G11" i="7" l="1"/>
  <c r="F11" i="7"/>
  <c r="E11" i="7"/>
  <c r="D11" i="7"/>
  <c r="D5" i="7" s="1"/>
  <c r="C11" i="7"/>
  <c r="G6" i="7"/>
  <c r="F6" i="7"/>
  <c r="E6" i="7"/>
  <c r="E5" i="7" s="1"/>
  <c r="D6" i="7"/>
  <c r="C6" i="7"/>
  <c r="G5" i="7"/>
  <c r="F5" i="7"/>
  <c r="C5" i="7"/>
  <c r="J18" i="22" l="1"/>
  <c r="K18" i="22"/>
  <c r="L18" i="22"/>
  <c r="J16" i="22"/>
  <c r="M42" i="1" l="1"/>
  <c r="N42" i="1"/>
  <c r="L42" i="1"/>
  <c r="M41" i="1"/>
  <c r="M40" i="1" s="1"/>
  <c r="N41" i="1"/>
  <c r="N40" i="1" s="1"/>
  <c r="L41" i="1"/>
  <c r="L39" i="1"/>
  <c r="M39" i="1"/>
  <c r="N39" i="1"/>
  <c r="K39" i="1"/>
  <c r="I39" i="1"/>
  <c r="J39" i="1"/>
  <c r="M38" i="1"/>
  <c r="N38" i="1"/>
  <c r="N36" i="1" s="1"/>
  <c r="L38" i="1"/>
  <c r="M37" i="1"/>
  <c r="M36" i="1" s="1"/>
  <c r="N37" i="1"/>
  <c r="L37" i="1"/>
  <c r="M35" i="1"/>
  <c r="N35" i="1"/>
  <c r="L35" i="1"/>
  <c r="M34" i="1"/>
  <c r="N34" i="1"/>
  <c r="L34" i="1"/>
  <c r="M33" i="1"/>
  <c r="N33" i="1"/>
  <c r="L33" i="1"/>
  <c r="M31" i="1"/>
  <c r="N31" i="1"/>
  <c r="L31" i="1"/>
  <c r="M30" i="1"/>
  <c r="N30" i="1"/>
  <c r="L30" i="1"/>
  <c r="M29" i="1"/>
  <c r="N29" i="1"/>
  <c r="L29" i="1"/>
  <c r="M27" i="1"/>
  <c r="N27" i="1"/>
  <c r="L27" i="1"/>
  <c r="M26" i="1"/>
  <c r="N26" i="1"/>
  <c r="L26" i="1"/>
  <c r="M25" i="1"/>
  <c r="N25" i="1"/>
  <c r="L25" i="1"/>
  <c r="M24" i="1"/>
  <c r="N24" i="1"/>
  <c r="L24" i="1"/>
  <c r="M21" i="1"/>
  <c r="N21" i="1"/>
  <c r="L21" i="1"/>
  <c r="M20" i="1"/>
  <c r="N20" i="1"/>
  <c r="L20" i="1"/>
  <c r="M19" i="1"/>
  <c r="N19" i="1"/>
  <c r="L19" i="1"/>
  <c r="M18" i="1"/>
  <c r="N18" i="1"/>
  <c r="L18" i="1"/>
  <c r="L17" i="1" s="1"/>
  <c r="M16" i="1"/>
  <c r="N16" i="1"/>
  <c r="L16" i="1"/>
  <c r="M15" i="1"/>
  <c r="N15" i="1"/>
  <c r="L15" i="1"/>
  <c r="M14" i="1"/>
  <c r="N14" i="1"/>
  <c r="L14" i="1"/>
  <c r="M13" i="1"/>
  <c r="N13" i="1"/>
  <c r="L13" i="1"/>
  <c r="M17" i="1" l="1"/>
  <c r="N32" i="1"/>
  <c r="L36" i="1"/>
  <c r="L40" i="1"/>
  <c r="N17" i="1"/>
  <c r="L32" i="1"/>
  <c r="M32" i="1"/>
  <c r="I14" i="1"/>
  <c r="J14" i="1"/>
  <c r="K14" i="1"/>
  <c r="M92" i="5" l="1"/>
  <c r="L92" i="5"/>
  <c r="L339" i="5" l="1"/>
  <c r="M339" i="5"/>
  <c r="N339" i="5"/>
  <c r="N211" i="5"/>
  <c r="M211" i="5"/>
  <c r="L211" i="5"/>
  <c r="N210" i="5"/>
  <c r="M210" i="5"/>
  <c r="L210" i="5"/>
  <c r="N207" i="5"/>
  <c r="M207" i="5"/>
  <c r="L207" i="5"/>
  <c r="M77" i="5" l="1"/>
  <c r="M81" i="5"/>
  <c r="N81" i="5"/>
  <c r="N77" i="5" s="1"/>
  <c r="L78" i="5"/>
  <c r="L81" i="5"/>
  <c r="L77" i="5" s="1"/>
  <c r="K81" i="5"/>
  <c r="J81" i="5"/>
  <c r="K77" i="5"/>
  <c r="J77" i="5"/>
  <c r="J16" i="1"/>
  <c r="K16" i="1"/>
  <c r="G16" i="1"/>
  <c r="H16" i="1"/>
  <c r="I16" i="1"/>
  <c r="I14" i="22"/>
  <c r="I66" i="22"/>
  <c r="J66" i="22"/>
  <c r="K66" i="22"/>
  <c r="H66" i="22"/>
  <c r="H14" i="22"/>
  <c r="H68" i="22"/>
  <c r="I68" i="22"/>
  <c r="K68" i="22"/>
  <c r="L68" i="22"/>
  <c r="L66" i="22" s="1"/>
  <c r="J68" i="22"/>
  <c r="I63" i="22"/>
  <c r="J63" i="22"/>
  <c r="K63" i="22"/>
  <c r="L63" i="22"/>
  <c r="H63" i="22"/>
  <c r="J80" i="22"/>
  <c r="K80" i="22"/>
  <c r="L80" i="22"/>
  <c r="J244" i="5" l="1"/>
  <c r="K244" i="5"/>
  <c r="J245" i="5"/>
  <c r="K245" i="5"/>
  <c r="M245" i="5"/>
  <c r="N245" i="5"/>
  <c r="L245" i="5"/>
  <c r="M244" i="5"/>
  <c r="N244" i="5"/>
  <c r="L244" i="5"/>
  <c r="H178" i="22" l="1"/>
  <c r="H176" i="22" s="1"/>
  <c r="G29" i="1" s="1"/>
  <c r="I178" i="22"/>
  <c r="I176" i="22" s="1"/>
  <c r="H29" i="1" s="1"/>
  <c r="K178" i="22"/>
  <c r="K176" i="22" s="1"/>
  <c r="L178" i="22"/>
  <c r="L176" i="22" s="1"/>
  <c r="J178" i="22"/>
  <c r="J176" i="22" s="1"/>
  <c r="H172" i="22"/>
  <c r="I97" i="22"/>
  <c r="J97" i="22"/>
  <c r="K97" i="22"/>
  <c r="L97" i="22"/>
  <c r="H97" i="22"/>
  <c r="I29" i="1" l="1"/>
  <c r="L241" i="5"/>
  <c r="K29" i="1"/>
  <c r="N241" i="5"/>
  <c r="J29" i="1"/>
  <c r="M241" i="5"/>
  <c r="K126" i="22"/>
  <c r="K124" i="22" s="1"/>
  <c r="J24" i="1" s="1"/>
  <c r="L126" i="22"/>
  <c r="L124" i="22" s="1"/>
  <c r="K24" i="1" s="1"/>
  <c r="J126" i="22"/>
  <c r="J124" i="22" s="1"/>
  <c r="I24" i="1" s="1"/>
  <c r="M150" i="5" l="1"/>
  <c r="L150" i="5"/>
  <c r="N150" i="5"/>
  <c r="G39" i="1" l="1"/>
  <c r="H39" i="1"/>
  <c r="J11" i="22"/>
  <c r="J9" i="22" s="1"/>
  <c r="K11" i="22"/>
  <c r="K9" i="22" s="1"/>
  <c r="L11" i="22"/>
  <c r="L9" i="22" s="1"/>
  <c r="I11" i="22"/>
  <c r="I9" i="22" s="1"/>
  <c r="H11" i="22"/>
  <c r="H9" i="22"/>
  <c r="G10" i="1" s="1"/>
  <c r="G9" i="1" s="1"/>
  <c r="N13" i="5" l="1"/>
  <c r="N12" i="5" s="1"/>
  <c r="N10" i="1"/>
  <c r="N9" i="1" s="1"/>
  <c r="M13" i="5"/>
  <c r="M12" i="5" s="1"/>
  <c r="M10" i="1"/>
  <c r="M9" i="1" s="1"/>
  <c r="L13" i="5"/>
  <c r="L10" i="1"/>
  <c r="L9" i="1" s="1"/>
  <c r="K7" i="22"/>
  <c r="J10" i="1"/>
  <c r="J9" i="1" s="1"/>
  <c r="L7" i="22"/>
  <c r="K10" i="1"/>
  <c r="K9" i="1" s="1"/>
  <c r="J7" i="22"/>
  <c r="I10" i="1"/>
  <c r="I9" i="1" s="1"/>
  <c r="L12" i="5"/>
  <c r="H10" i="1"/>
  <c r="H9" i="1" s="1"/>
  <c r="I7" i="22"/>
  <c r="K13" i="5"/>
  <c r="K12" i="5" s="1"/>
  <c r="J13" i="5"/>
  <c r="J12" i="5" s="1"/>
  <c r="H7" i="22"/>
  <c r="L271" i="22"/>
  <c r="L269" i="22" s="1"/>
  <c r="K271" i="22"/>
  <c r="K269" i="22" s="1"/>
  <c r="J271" i="22"/>
  <c r="J269" i="22" s="1"/>
  <c r="I271" i="22"/>
  <c r="I269" i="22" s="1"/>
  <c r="H271" i="22"/>
  <c r="H269" i="22" s="1"/>
  <c r="H90" i="22"/>
  <c r="L184" i="22"/>
  <c r="K184" i="22"/>
  <c r="J184" i="22"/>
  <c r="I184" i="22"/>
  <c r="H184" i="22"/>
  <c r="L182" i="22"/>
  <c r="K30" i="1" s="1"/>
  <c r="K182" i="22"/>
  <c r="J30" i="1" s="1"/>
  <c r="J182" i="22"/>
  <c r="I30" i="1" s="1"/>
  <c r="I182" i="22"/>
  <c r="H30" i="1" s="1"/>
  <c r="H182" i="22"/>
  <c r="H170" i="22"/>
  <c r="H192" i="22"/>
  <c r="J192" i="22"/>
  <c r="K192" i="22"/>
  <c r="L192" i="22"/>
  <c r="I174" i="22"/>
  <c r="K241" i="5" s="1"/>
  <c r="J174" i="22"/>
  <c r="K174" i="22"/>
  <c r="L174" i="22"/>
  <c r="K172" i="22" l="1"/>
  <c r="K170" i="22" s="1"/>
  <c r="M28" i="1" s="1"/>
  <c r="I170" i="22"/>
  <c r="H28" i="1" s="1"/>
  <c r="I172" i="22"/>
  <c r="J172" i="22"/>
  <c r="J170" i="22" s="1"/>
  <c r="L28" i="1" s="1"/>
  <c r="L172" i="22"/>
  <c r="L170" i="22" s="1"/>
  <c r="N28" i="1" s="1"/>
  <c r="K246" i="5"/>
  <c r="H44" i="1"/>
  <c r="H43" i="1" s="1"/>
  <c r="K360" i="5"/>
  <c r="J246" i="5"/>
  <c r="G30" i="1"/>
  <c r="G28" i="1"/>
  <c r="J237" i="5"/>
  <c r="J360" i="5"/>
  <c r="G43" i="1"/>
  <c r="K237" i="5" l="1"/>
  <c r="N237" i="5"/>
  <c r="K28" i="1"/>
  <c r="I28" i="1"/>
  <c r="L237" i="5"/>
  <c r="M237" i="5"/>
  <c r="J28" i="1"/>
  <c r="I225" i="22"/>
  <c r="I223" i="22" s="1"/>
  <c r="K330" i="5" s="1"/>
  <c r="J225" i="22"/>
  <c r="J223" i="22" s="1"/>
  <c r="K225" i="22"/>
  <c r="K223" i="22" s="1"/>
  <c r="L225" i="22"/>
  <c r="L223" i="22" s="1"/>
  <c r="H225" i="22"/>
  <c r="H223" i="22" s="1"/>
  <c r="J330" i="5" s="1"/>
  <c r="I207" i="22" l="1"/>
  <c r="J207" i="22"/>
  <c r="K207" i="22"/>
  <c r="L207" i="22"/>
  <c r="H207" i="22"/>
  <c r="J95" i="22"/>
  <c r="K95" i="22"/>
  <c r="L95" i="22"/>
  <c r="M95" i="22" s="1"/>
  <c r="J85" i="22"/>
  <c r="J83" i="22" s="1"/>
  <c r="K85" i="22"/>
  <c r="K83" i="22" s="1"/>
  <c r="L85" i="22"/>
  <c r="L83" i="22" s="1"/>
  <c r="H202" i="22"/>
  <c r="J202" i="22"/>
  <c r="K202" i="22"/>
  <c r="L202" i="22"/>
  <c r="J78" i="22"/>
  <c r="K78" i="22"/>
  <c r="L78" i="22"/>
  <c r="K23" i="1" l="1"/>
  <c r="N23" i="1"/>
  <c r="N22" i="1" s="1"/>
  <c r="J23" i="1"/>
  <c r="M23" i="1"/>
  <c r="M22" i="1" s="1"/>
  <c r="I23" i="1"/>
  <c r="L23" i="1"/>
  <c r="L22" i="1" s="1"/>
  <c r="N94" i="5"/>
  <c r="K19" i="1"/>
  <c r="M94" i="5"/>
  <c r="J19" i="1"/>
  <c r="L94" i="5"/>
  <c r="I19" i="1"/>
  <c r="N120" i="5"/>
  <c r="M120" i="5"/>
  <c r="L120" i="5"/>
  <c r="M100" i="5"/>
  <c r="J20" i="1"/>
  <c r="N100" i="5"/>
  <c r="K20" i="1"/>
  <c r="L100" i="5"/>
  <c r="I20" i="1"/>
  <c r="H160" i="22"/>
  <c r="H158" i="22" s="1"/>
  <c r="J160" i="22"/>
  <c r="J158" i="22" s="1"/>
  <c r="I26" i="1" s="1"/>
  <c r="K160" i="22"/>
  <c r="K158" i="22" s="1"/>
  <c r="J26" i="1" s="1"/>
  <c r="L160" i="22"/>
  <c r="L158" i="22" s="1"/>
  <c r="K26" i="1" s="1"/>
  <c r="J155" i="22"/>
  <c r="J153" i="22" s="1"/>
  <c r="L203" i="5" s="1"/>
  <c r="K155" i="22"/>
  <c r="K153" i="22" s="1"/>
  <c r="M203" i="5" s="1"/>
  <c r="L155" i="22"/>
  <c r="L153" i="22" s="1"/>
  <c r="N203" i="5" s="1"/>
  <c r="H126" i="22"/>
  <c r="H124" i="22" s="1"/>
  <c r="H95" i="22"/>
  <c r="I95" i="22"/>
  <c r="H23" i="1" s="1"/>
  <c r="H85" i="22"/>
  <c r="H83" i="22" s="1"/>
  <c r="I85" i="22"/>
  <c r="I83" i="22" s="1"/>
  <c r="H20" i="1" s="1"/>
  <c r="J51" i="22"/>
  <c r="J49" i="22" s="1"/>
  <c r="K51" i="22"/>
  <c r="K49" i="22" s="1"/>
  <c r="L51" i="22"/>
  <c r="L49" i="22" s="1"/>
  <c r="H51" i="22"/>
  <c r="H49" i="22" s="1"/>
  <c r="H18" i="22"/>
  <c r="H16" i="22" s="1"/>
  <c r="J29" i="5" s="1"/>
  <c r="L12" i="1"/>
  <c r="L11" i="1" s="1"/>
  <c r="K16" i="22"/>
  <c r="M12" i="1" s="1"/>
  <c r="M11" i="1" s="1"/>
  <c r="L16" i="22"/>
  <c r="N12" i="1" s="1"/>
  <c r="N11" i="1" s="1"/>
  <c r="I18" i="22"/>
  <c r="I16" i="22" s="1"/>
  <c r="H232" i="22"/>
  <c r="H230" i="22" s="1"/>
  <c r="I232" i="22"/>
  <c r="J232" i="22"/>
  <c r="J230" i="22" s="1"/>
  <c r="I41" i="1" s="1"/>
  <c r="K232" i="22"/>
  <c r="K230" i="22" s="1"/>
  <c r="J41" i="1" s="1"/>
  <c r="L232" i="22"/>
  <c r="L230" i="22" s="1"/>
  <c r="K41" i="1" s="1"/>
  <c r="J205" i="22"/>
  <c r="K205" i="22"/>
  <c r="L205" i="22"/>
  <c r="I205" i="22"/>
  <c r="I189" i="22"/>
  <c r="I187" i="22" s="1"/>
  <c r="H31" i="1" s="1"/>
  <c r="K25" i="1" l="1"/>
  <c r="J25" i="1"/>
  <c r="I25" i="1"/>
  <c r="K120" i="5"/>
  <c r="M29" i="5"/>
  <c r="J12" i="1"/>
  <c r="L50" i="5"/>
  <c r="I13" i="1"/>
  <c r="L283" i="5"/>
  <c r="I35" i="1"/>
  <c r="N50" i="5"/>
  <c r="K13" i="1"/>
  <c r="M225" i="5"/>
  <c r="M50" i="5"/>
  <c r="J13" i="1"/>
  <c r="L29" i="5"/>
  <c r="I12" i="1"/>
  <c r="K12" i="1"/>
  <c r="N29" i="5"/>
  <c r="L225" i="5"/>
  <c r="N283" i="5"/>
  <c r="K35" i="1"/>
  <c r="J35" i="1"/>
  <c r="M283" i="5"/>
  <c r="N225" i="5"/>
  <c r="J150" i="5"/>
  <c r="G24" i="1"/>
  <c r="J225" i="5"/>
  <c r="G26" i="1"/>
  <c r="K29" i="5"/>
  <c r="H12" i="1"/>
  <c r="K100" i="5"/>
  <c r="G12" i="1"/>
  <c r="J100" i="5"/>
  <c r="G20" i="1"/>
  <c r="J120" i="5"/>
  <c r="G23" i="1"/>
  <c r="H35" i="1"/>
  <c r="K283" i="5"/>
  <c r="J339" i="5"/>
  <c r="G41" i="1"/>
  <c r="G13" i="1"/>
  <c r="J50" i="5"/>
  <c r="H266" i="22"/>
  <c r="H264" i="22" s="1"/>
  <c r="L266" i="22"/>
  <c r="L264" i="22" s="1"/>
  <c r="L228" i="22" s="1"/>
  <c r="K266" i="22"/>
  <c r="K264" i="22" s="1"/>
  <c r="J266" i="22"/>
  <c r="J264" i="22" s="1"/>
  <c r="I266" i="22"/>
  <c r="I264" i="22" s="1"/>
  <c r="I230" i="22"/>
  <c r="L220" i="22"/>
  <c r="L218" i="22" s="1"/>
  <c r="K220" i="22"/>
  <c r="K218" i="22" s="1"/>
  <c r="J220" i="22"/>
  <c r="J218" i="22" s="1"/>
  <c r="I220" i="22"/>
  <c r="I218" i="22" s="1"/>
  <c r="H220" i="22"/>
  <c r="H218" i="22" s="1"/>
  <c r="L215" i="22"/>
  <c r="L213" i="22" s="1"/>
  <c r="K215" i="22"/>
  <c r="K213" i="22" s="1"/>
  <c r="J215" i="22"/>
  <c r="J213" i="22" s="1"/>
  <c r="I215" i="22"/>
  <c r="I213" i="22" s="1"/>
  <c r="H215" i="22"/>
  <c r="H213" i="22" s="1"/>
  <c r="I202" i="22"/>
  <c r="I200" i="22" s="1"/>
  <c r="L200" i="22"/>
  <c r="K200" i="22"/>
  <c r="J200" i="22"/>
  <c r="H200" i="22"/>
  <c r="L197" i="22"/>
  <c r="L195" i="22" s="1"/>
  <c r="K197" i="22"/>
  <c r="K195" i="22" s="1"/>
  <c r="J197" i="22"/>
  <c r="J195" i="22" s="1"/>
  <c r="I197" i="22"/>
  <c r="I195" i="22" s="1"/>
  <c r="H197" i="22"/>
  <c r="H195" i="22" s="1"/>
  <c r="K189" i="22"/>
  <c r="K187" i="22" s="1"/>
  <c r="J189" i="22"/>
  <c r="J187" i="22" s="1"/>
  <c r="L167" i="22"/>
  <c r="L165" i="22" s="1"/>
  <c r="K167" i="22"/>
  <c r="K165" i="22" s="1"/>
  <c r="J167" i="22"/>
  <c r="J165" i="22" s="1"/>
  <c r="I167" i="22"/>
  <c r="I165" i="22" s="1"/>
  <c r="H27" i="1" s="1"/>
  <c r="H167" i="22"/>
  <c r="H165" i="22" s="1"/>
  <c r="I160" i="22"/>
  <c r="I158" i="22" s="1"/>
  <c r="H26" i="1" s="1"/>
  <c r="I155" i="22"/>
  <c r="I153" i="22" s="1"/>
  <c r="H25" i="1" s="1"/>
  <c r="H155" i="22"/>
  <c r="H153" i="22" s="1"/>
  <c r="I126" i="22"/>
  <c r="I124" i="22" s="1"/>
  <c r="H24" i="1" s="1"/>
  <c r="I90" i="22"/>
  <c r="I88" i="22" s="1"/>
  <c r="H88" i="22"/>
  <c r="I80" i="22"/>
  <c r="I78" i="22" s="1"/>
  <c r="H80" i="22"/>
  <c r="H78" i="22" s="1"/>
  <c r="J75" i="22"/>
  <c r="J73" i="22" s="1"/>
  <c r="H75" i="22"/>
  <c r="H73" i="22" s="1"/>
  <c r="L61" i="22"/>
  <c r="J61" i="22"/>
  <c r="I61" i="22"/>
  <c r="H58" i="22"/>
  <c r="H56" i="22" s="1"/>
  <c r="I58" i="22"/>
  <c r="I56" i="22" s="1"/>
  <c r="I51" i="22"/>
  <c r="I49" i="22" s="1"/>
  <c r="K33" i="1" l="1"/>
  <c r="N257" i="5"/>
  <c r="J33" i="1"/>
  <c r="M257" i="5"/>
  <c r="I33" i="1"/>
  <c r="L257" i="5"/>
  <c r="H22" i="1"/>
  <c r="N71" i="5"/>
  <c r="K15" i="1"/>
  <c r="K11" i="1" s="1"/>
  <c r="K27" i="1"/>
  <c r="N232" i="5"/>
  <c r="N119" i="5" s="1"/>
  <c r="I93" i="22"/>
  <c r="I27" i="1"/>
  <c r="L232" i="5"/>
  <c r="L119" i="5" s="1"/>
  <c r="J27" i="1"/>
  <c r="M232" i="5"/>
  <c r="M119" i="5" s="1"/>
  <c r="I31" i="1"/>
  <c r="I22" i="1" s="1"/>
  <c r="J93" i="22"/>
  <c r="J31" i="1"/>
  <c r="J22" i="1" s="1"/>
  <c r="K93" i="22"/>
  <c r="K228" i="22"/>
  <c r="M356" i="5"/>
  <c r="M338" i="5" s="1"/>
  <c r="J42" i="1"/>
  <c r="J40" i="1" s="1"/>
  <c r="J38" i="1"/>
  <c r="M311" i="5"/>
  <c r="M271" i="5"/>
  <c r="J34" i="1"/>
  <c r="J32" i="1" s="1"/>
  <c r="M297" i="5"/>
  <c r="J37" i="1"/>
  <c r="K38" i="1"/>
  <c r="N311" i="5"/>
  <c r="L297" i="5"/>
  <c r="I37" i="1"/>
  <c r="L83" i="5"/>
  <c r="I18" i="1"/>
  <c r="K34" i="1"/>
  <c r="N271" i="5"/>
  <c r="N256" i="5" s="1"/>
  <c r="N297" i="5"/>
  <c r="K37" i="1"/>
  <c r="K36" i="1" s="1"/>
  <c r="I38" i="1"/>
  <c r="L311" i="5"/>
  <c r="L271" i="5"/>
  <c r="L256" i="5" s="1"/>
  <c r="I34" i="1"/>
  <c r="K42" i="1"/>
  <c r="K40" i="1" s="1"/>
  <c r="N356" i="5"/>
  <c r="N338" i="5" s="1"/>
  <c r="L71" i="5"/>
  <c r="I15" i="1"/>
  <c r="I11" i="1" s="1"/>
  <c r="J228" i="22"/>
  <c r="L356" i="5"/>
  <c r="L338" i="5" s="1"/>
  <c r="I42" i="1"/>
  <c r="I40" i="1" s="1"/>
  <c r="J83" i="5"/>
  <c r="G18" i="1"/>
  <c r="G21" i="1"/>
  <c r="J110" i="5"/>
  <c r="G25" i="1"/>
  <c r="J203" i="5"/>
  <c r="K339" i="5"/>
  <c r="H41" i="1"/>
  <c r="K94" i="5"/>
  <c r="H19" i="1"/>
  <c r="H228" i="22"/>
  <c r="G42" i="1"/>
  <c r="G40" i="1" s="1"/>
  <c r="J356" i="5"/>
  <c r="J338" i="5" s="1"/>
  <c r="K203" i="5"/>
  <c r="K271" i="5"/>
  <c r="H34" i="1"/>
  <c r="G38" i="1"/>
  <c r="J311" i="5"/>
  <c r="H42" i="1"/>
  <c r="K356" i="5"/>
  <c r="K257" i="5"/>
  <c r="H33" i="1"/>
  <c r="K50" i="5"/>
  <c r="K28" i="5" s="1"/>
  <c r="H13" i="1"/>
  <c r="H21" i="1"/>
  <c r="K110" i="5"/>
  <c r="G14" i="1"/>
  <c r="J61" i="5"/>
  <c r="K71" i="5"/>
  <c r="H15" i="1"/>
  <c r="K225" i="5"/>
  <c r="J297" i="5"/>
  <c r="G37" i="1"/>
  <c r="K311" i="5"/>
  <c r="H38" i="1"/>
  <c r="H14" i="1"/>
  <c r="K61" i="5"/>
  <c r="J232" i="5"/>
  <c r="G27" i="1"/>
  <c r="G34" i="1"/>
  <c r="J271" i="5"/>
  <c r="H37" i="1"/>
  <c r="K297" i="5"/>
  <c r="K150" i="5"/>
  <c r="J94" i="5"/>
  <c r="G19" i="1"/>
  <c r="K232" i="5"/>
  <c r="J257" i="5"/>
  <c r="G33" i="1"/>
  <c r="J193" i="22"/>
  <c r="K193" i="22"/>
  <c r="L193" i="22"/>
  <c r="I193" i="22"/>
  <c r="H211" i="22"/>
  <c r="H71" i="22"/>
  <c r="I228" i="22"/>
  <c r="I211" i="22"/>
  <c r="J211" i="22"/>
  <c r="K211" i="22"/>
  <c r="L211" i="22"/>
  <c r="K75" i="22"/>
  <c r="K73" i="22" s="1"/>
  <c r="H61" i="22"/>
  <c r="K61" i="22"/>
  <c r="K90" i="22"/>
  <c r="K88" i="22" s="1"/>
  <c r="H189" i="22"/>
  <c r="H187" i="22" s="1"/>
  <c r="H93" i="22" s="1"/>
  <c r="K58" i="22"/>
  <c r="K56" i="22" s="1"/>
  <c r="K14" i="22" s="1"/>
  <c r="L58" i="22"/>
  <c r="L56" i="22" s="1"/>
  <c r="L14" i="22" s="1"/>
  <c r="L90" i="22"/>
  <c r="L88" i="22" s="1"/>
  <c r="L75" i="22"/>
  <c r="L73" i="22" s="1"/>
  <c r="J58" i="22"/>
  <c r="J56" i="22" s="1"/>
  <c r="J14" i="22" s="1"/>
  <c r="I75" i="22"/>
  <c r="I73" i="22" s="1"/>
  <c r="J90" i="22"/>
  <c r="J88" i="22" s="1"/>
  <c r="I21" i="1" s="1"/>
  <c r="L189" i="22"/>
  <c r="L187" i="22" s="1"/>
  <c r="H11" i="1" l="1"/>
  <c r="I36" i="1"/>
  <c r="J36" i="1"/>
  <c r="K32" i="1"/>
  <c r="I32" i="1"/>
  <c r="M256" i="5"/>
  <c r="M71" i="5"/>
  <c r="J15" i="1"/>
  <c r="J11" i="1" s="1"/>
  <c r="M61" i="5"/>
  <c r="J119" i="5"/>
  <c r="K119" i="5"/>
  <c r="I17" i="1"/>
  <c r="I8" i="1" s="1"/>
  <c r="K31" i="1"/>
  <c r="K22" i="1" s="1"/>
  <c r="L93" i="22"/>
  <c r="L296" i="5"/>
  <c r="N296" i="5"/>
  <c r="M296" i="5"/>
  <c r="G36" i="1"/>
  <c r="M110" i="5"/>
  <c r="J21" i="1"/>
  <c r="M83" i="5"/>
  <c r="J18" i="1"/>
  <c r="N110" i="5"/>
  <c r="K21" i="1"/>
  <c r="N83" i="5"/>
  <c r="K18" i="1"/>
  <c r="H32" i="1"/>
  <c r="K296" i="5"/>
  <c r="J296" i="5"/>
  <c r="N61" i="5"/>
  <c r="N28" i="5" s="1"/>
  <c r="L61" i="5"/>
  <c r="L28" i="5" s="1"/>
  <c r="J71" i="22"/>
  <c r="L110" i="5"/>
  <c r="L82" i="5" s="1"/>
  <c r="I71" i="22"/>
  <c r="I6" i="22" s="1"/>
  <c r="C7" i="10" s="1"/>
  <c r="K83" i="5"/>
  <c r="K82" i="5" s="1"/>
  <c r="H18" i="1"/>
  <c r="H17" i="1" s="1"/>
  <c r="H40" i="1"/>
  <c r="G17" i="1"/>
  <c r="G31" i="1"/>
  <c r="G22" i="1" s="1"/>
  <c r="H36" i="1"/>
  <c r="K256" i="5"/>
  <c r="K338" i="5"/>
  <c r="J82" i="5"/>
  <c r="J71" i="5"/>
  <c r="J28" i="5" s="1"/>
  <c r="G15" i="1"/>
  <c r="G11" i="1" s="1"/>
  <c r="L71" i="22"/>
  <c r="K71" i="22"/>
  <c r="H205" i="22"/>
  <c r="G17" i="19"/>
  <c r="I17" i="19"/>
  <c r="J17" i="19"/>
  <c r="L17" i="19"/>
  <c r="M17" i="19"/>
  <c r="O17" i="19"/>
  <c r="P17" i="19"/>
  <c r="R17" i="19"/>
  <c r="S17" i="19"/>
  <c r="U17" i="19"/>
  <c r="V17" i="19"/>
  <c r="X17" i="19"/>
  <c r="Y17" i="19"/>
  <c r="AA17" i="19"/>
  <c r="AB17" i="19"/>
  <c r="AD17" i="19"/>
  <c r="AE17" i="19"/>
  <c r="AG17" i="19"/>
  <c r="AH17" i="19"/>
  <c r="AJ17" i="19"/>
  <c r="AK17" i="19"/>
  <c r="AM17" i="19"/>
  <c r="AN17" i="19"/>
  <c r="AP17" i="19"/>
  <c r="AQ17" i="19"/>
  <c r="AS17" i="19"/>
  <c r="AT17" i="19"/>
  <c r="F17" i="19"/>
  <c r="Q12" i="5" l="1"/>
  <c r="N82" i="5"/>
  <c r="N11" i="5" s="1"/>
  <c r="M82" i="5"/>
  <c r="K8" i="1"/>
  <c r="M28" i="5"/>
  <c r="M11" i="5" s="1"/>
  <c r="L11" i="5"/>
  <c r="K17" i="1"/>
  <c r="J17" i="1"/>
  <c r="J8" i="1" s="1"/>
  <c r="L6" i="22"/>
  <c r="F9" i="10" s="1"/>
  <c r="K11" i="5"/>
  <c r="J6" i="22"/>
  <c r="D9" i="10" s="1"/>
  <c r="H8" i="1"/>
  <c r="K6" i="22"/>
  <c r="E9" i="10" s="1"/>
  <c r="H193" i="22"/>
  <c r="H6" i="22" s="1"/>
  <c r="G35" i="1"/>
  <c r="G32" i="1" s="1"/>
  <c r="G8" i="1" s="1"/>
  <c r="J283" i="5"/>
  <c r="J256" i="5" s="1"/>
  <c r="J11" i="5" s="1"/>
  <c r="J11" i="20"/>
  <c r="J10" i="20" s="1"/>
  <c r="J9" i="20" s="1"/>
  <c r="AR16" i="19"/>
  <c r="AR15" i="19"/>
  <c r="AR14" i="19"/>
  <c r="AR13" i="19"/>
  <c r="AR12" i="19"/>
  <c r="AR11" i="19"/>
  <c r="AR10" i="19"/>
  <c r="AR9" i="19"/>
  <c r="AR8" i="19"/>
  <c r="Z16" i="19"/>
  <c r="Z15" i="19"/>
  <c r="Z14" i="19"/>
  <c r="Z13" i="19"/>
  <c r="Z12" i="19"/>
  <c r="Z11" i="19"/>
  <c r="Z10" i="19"/>
  <c r="Z9" i="19"/>
  <c r="Z8" i="19"/>
  <c r="W16" i="19"/>
  <c r="W15" i="19"/>
  <c r="W14" i="19"/>
  <c r="W13" i="19"/>
  <c r="W12" i="19"/>
  <c r="W11" i="19"/>
  <c r="W10" i="19"/>
  <c r="W9" i="19"/>
  <c r="W8" i="19"/>
  <c r="T16" i="19"/>
  <c r="T15" i="19"/>
  <c r="T14" i="19"/>
  <c r="T13" i="19"/>
  <c r="T12" i="19"/>
  <c r="T11" i="19"/>
  <c r="T10" i="19"/>
  <c r="T9" i="19"/>
  <c r="T8" i="19"/>
  <c r="N16" i="19"/>
  <c r="K16" i="19"/>
  <c r="N15" i="19"/>
  <c r="K15" i="19"/>
  <c r="N14" i="19"/>
  <c r="K14" i="19"/>
  <c r="N13" i="19"/>
  <c r="K13" i="19"/>
  <c r="N12" i="19"/>
  <c r="K12" i="19"/>
  <c r="N11" i="19"/>
  <c r="K11" i="19"/>
  <c r="N10" i="19"/>
  <c r="K10" i="19"/>
  <c r="N9" i="19"/>
  <c r="K9" i="19"/>
  <c r="N8" i="19"/>
  <c r="K8" i="19"/>
  <c r="AO16" i="19"/>
  <c r="AL16" i="19"/>
  <c r="AI16" i="19"/>
  <c r="AF16" i="19"/>
  <c r="AC16" i="19"/>
  <c r="AO15" i="19"/>
  <c r="AL15" i="19"/>
  <c r="AI15" i="19"/>
  <c r="AF15" i="19"/>
  <c r="AC15" i="19"/>
  <c r="AO14" i="19"/>
  <c r="AL14" i="19"/>
  <c r="AI14" i="19"/>
  <c r="AF14" i="19"/>
  <c r="AC14" i="19"/>
  <c r="AO13" i="19"/>
  <c r="AL13" i="19"/>
  <c r="AI13" i="19"/>
  <c r="AF13" i="19"/>
  <c r="AC13" i="19"/>
  <c r="AO12" i="19"/>
  <c r="AL12" i="19"/>
  <c r="AI12" i="19"/>
  <c r="AF12" i="19"/>
  <c r="AC12" i="19"/>
  <c r="AO11" i="19"/>
  <c r="AL11" i="19"/>
  <c r="AI11" i="19"/>
  <c r="AF11" i="19"/>
  <c r="AC11" i="19"/>
  <c r="AO10" i="19"/>
  <c r="AL10" i="19"/>
  <c r="AI10" i="19"/>
  <c r="AF10" i="19"/>
  <c r="AC10" i="19"/>
  <c r="AO9" i="19"/>
  <c r="AL9" i="19"/>
  <c r="AI9" i="19"/>
  <c r="AF9" i="19"/>
  <c r="AC9" i="19"/>
  <c r="AO8" i="19"/>
  <c r="AL8" i="19"/>
  <c r="AI8" i="19"/>
  <c r="AF8" i="19"/>
  <c r="AC8" i="19"/>
  <c r="H25" i="9"/>
  <c r="AV25" i="9"/>
  <c r="AU25" i="9"/>
  <c r="AT25" i="9"/>
  <c r="AS25" i="9"/>
  <c r="AR25" i="9"/>
  <c r="AQ25" i="9"/>
  <c r="AP25" i="9"/>
  <c r="AO25" i="9"/>
  <c r="AN25" i="9"/>
  <c r="AM25" i="9"/>
  <c r="AL25" i="9"/>
  <c r="AK25" i="9"/>
  <c r="AJ25" i="9"/>
  <c r="AI25" i="9"/>
  <c r="AH25" i="9"/>
  <c r="AG25" i="9"/>
  <c r="AF25" i="9"/>
  <c r="AE25" i="9"/>
  <c r="AD25" i="9"/>
  <c r="AC25" i="9"/>
  <c r="AB25" i="9"/>
  <c r="AA25" i="9"/>
  <c r="Z25" i="9"/>
  <c r="Y25" i="9"/>
  <c r="X25" i="9"/>
  <c r="W25" i="9"/>
  <c r="V25" i="9"/>
  <c r="U25" i="9"/>
  <c r="T25" i="9"/>
  <c r="S25" i="9"/>
  <c r="R25" i="9"/>
  <c r="Q25" i="9"/>
  <c r="P25" i="9"/>
  <c r="O25" i="9"/>
  <c r="N25" i="9"/>
  <c r="M25" i="9"/>
  <c r="L25" i="9"/>
  <c r="K25" i="9"/>
  <c r="J25" i="9"/>
  <c r="I25" i="9"/>
  <c r="G25" i="9"/>
  <c r="AV24" i="9"/>
  <c r="AU24" i="9"/>
  <c r="AT24" i="9"/>
  <c r="AS24" i="9"/>
  <c r="AR24" i="9"/>
  <c r="AQ24" i="9"/>
  <c r="AP24" i="9"/>
  <c r="AO24" i="9"/>
  <c r="AN24" i="9"/>
  <c r="AM24" i="9"/>
  <c r="AL24" i="9"/>
  <c r="AK24" i="9"/>
  <c r="AJ24" i="9"/>
  <c r="AI24" i="9"/>
  <c r="AH24" i="9"/>
  <c r="AG24" i="9"/>
  <c r="AF24" i="9"/>
  <c r="AE24" i="9"/>
  <c r="AD24" i="9"/>
  <c r="AC24" i="9"/>
  <c r="AB24" i="9"/>
  <c r="AA24" i="9"/>
  <c r="Z24" i="9"/>
  <c r="Y24" i="9"/>
  <c r="X24" i="9"/>
  <c r="W24" i="9"/>
  <c r="V24" i="9"/>
  <c r="U24" i="9"/>
  <c r="T24" i="9"/>
  <c r="S24" i="9"/>
  <c r="R24" i="9"/>
  <c r="Q24" i="9"/>
  <c r="P24" i="9"/>
  <c r="O24" i="9"/>
  <c r="N24" i="9"/>
  <c r="M24" i="9"/>
  <c r="L24" i="9"/>
  <c r="K24" i="9"/>
  <c r="J24" i="9"/>
  <c r="I24" i="9"/>
  <c r="H24" i="9"/>
  <c r="G24" i="9"/>
  <c r="AV23" i="9"/>
  <c r="AU23" i="9"/>
  <c r="AS23" i="9"/>
  <c r="AR23" i="9"/>
  <c r="AP23" i="9"/>
  <c r="AO23" i="9"/>
  <c r="AM23" i="9"/>
  <c r="AL23" i="9"/>
  <c r="AJ23" i="9"/>
  <c r="AI23" i="9"/>
  <c r="AG23" i="9"/>
  <c r="AF23" i="9"/>
  <c r="AD23" i="9"/>
  <c r="AC23" i="9"/>
  <c r="AA23" i="9"/>
  <c r="Z23" i="9"/>
  <c r="X23" i="9"/>
  <c r="W23" i="9"/>
  <c r="U23" i="9"/>
  <c r="T23" i="9"/>
  <c r="R23" i="9"/>
  <c r="Q23" i="9"/>
  <c r="O23" i="9"/>
  <c r="N23" i="9"/>
  <c r="L23" i="9"/>
  <c r="K23" i="9"/>
  <c r="I23" i="9"/>
  <c r="H23" i="9"/>
  <c r="AT22" i="9"/>
  <c r="AQ22" i="9"/>
  <c r="AN22" i="9"/>
  <c r="AK22" i="9"/>
  <c r="AH22" i="9"/>
  <c r="AE22" i="9"/>
  <c r="AB22" i="9"/>
  <c r="Y22" i="9"/>
  <c r="V22" i="9"/>
  <c r="S22" i="9"/>
  <c r="P22" i="9"/>
  <c r="M22" i="9"/>
  <c r="J22" i="9"/>
  <c r="G22" i="9"/>
  <c r="AT21" i="9"/>
  <c r="AQ21" i="9"/>
  <c r="AN21" i="9"/>
  <c r="AK21" i="9"/>
  <c r="AH21" i="9"/>
  <c r="AE21" i="9"/>
  <c r="AB21" i="9"/>
  <c r="Y21" i="9"/>
  <c r="V21" i="9"/>
  <c r="S21" i="9"/>
  <c r="P21" i="9"/>
  <c r="M21" i="9"/>
  <c r="J21" i="9"/>
  <c r="G21" i="9"/>
  <c r="AT20" i="9"/>
  <c r="AQ20" i="9"/>
  <c r="AN20" i="9"/>
  <c r="AK20" i="9"/>
  <c r="AH20" i="9"/>
  <c r="AE20" i="9"/>
  <c r="AB20" i="9"/>
  <c r="Y20" i="9"/>
  <c r="V20" i="9"/>
  <c r="S20" i="9"/>
  <c r="P20" i="9"/>
  <c r="M20" i="9"/>
  <c r="J20" i="9"/>
  <c r="G20" i="9"/>
  <c r="AT19" i="9"/>
  <c r="AQ19" i="9"/>
  <c r="AN19" i="9"/>
  <c r="AK19" i="9"/>
  <c r="AH19" i="9"/>
  <c r="AE19" i="9"/>
  <c r="AB19" i="9"/>
  <c r="Y19" i="9"/>
  <c r="V19" i="9"/>
  <c r="S19" i="9"/>
  <c r="P19" i="9"/>
  <c r="M19" i="9"/>
  <c r="J19" i="9"/>
  <c r="G19" i="9"/>
  <c r="AT18" i="9"/>
  <c r="AQ18" i="9"/>
  <c r="AN18" i="9"/>
  <c r="AK18" i="9"/>
  <c r="AH18" i="9"/>
  <c r="AE18" i="9"/>
  <c r="AB18" i="9"/>
  <c r="Y18" i="9"/>
  <c r="V18" i="9"/>
  <c r="S18" i="9"/>
  <c r="P18" i="9"/>
  <c r="M18" i="9"/>
  <c r="J18" i="9"/>
  <c r="G18" i="9"/>
  <c r="AT17" i="9"/>
  <c r="AQ17" i="9"/>
  <c r="AN17" i="9"/>
  <c r="AK17" i="9"/>
  <c r="AH17" i="9"/>
  <c r="AE17" i="9"/>
  <c r="AB17" i="9"/>
  <c r="Y17" i="9"/>
  <c r="V17" i="9"/>
  <c r="S17" i="9"/>
  <c r="P17" i="9"/>
  <c r="M17" i="9"/>
  <c r="J17" i="9"/>
  <c r="G17" i="9"/>
  <c r="AT16" i="9"/>
  <c r="AQ16" i="9"/>
  <c r="AN16" i="9"/>
  <c r="AK16" i="9"/>
  <c r="AH16" i="9"/>
  <c r="AE16" i="9"/>
  <c r="AB16" i="9"/>
  <c r="Y16" i="9"/>
  <c r="V16" i="9"/>
  <c r="S16" i="9"/>
  <c r="P16" i="9"/>
  <c r="M16" i="9"/>
  <c r="J16" i="9"/>
  <c r="G16" i="9"/>
  <c r="AT15" i="9"/>
  <c r="AQ15" i="9"/>
  <c r="AN15" i="9"/>
  <c r="AK15" i="9"/>
  <c r="AH15" i="9"/>
  <c r="AE15" i="9"/>
  <c r="AB15" i="9"/>
  <c r="Y15" i="9"/>
  <c r="V15" i="9"/>
  <c r="S15" i="9"/>
  <c r="P15" i="9"/>
  <c r="M15" i="9"/>
  <c r="J15" i="9"/>
  <c r="G15" i="9"/>
  <c r="AT14" i="9"/>
  <c r="AQ14" i="9"/>
  <c r="AN14" i="9"/>
  <c r="AK14" i="9"/>
  <c r="AH14" i="9"/>
  <c r="AE14" i="9"/>
  <c r="AB14" i="9"/>
  <c r="Y14" i="9"/>
  <c r="V14" i="9"/>
  <c r="S14" i="9"/>
  <c r="P14" i="9"/>
  <c r="M14" i="9"/>
  <c r="J14" i="9"/>
  <c r="G14" i="9"/>
  <c r="AC17" i="19" l="1"/>
  <c r="W17" i="19"/>
  <c r="AR17" i="19"/>
  <c r="AF17" i="19"/>
  <c r="AI17" i="19"/>
  <c r="AL17" i="19"/>
  <c r="K17" i="19"/>
  <c r="T17" i="19"/>
  <c r="Z17" i="19"/>
  <c r="AO17" i="19"/>
  <c r="N17" i="19"/>
  <c r="M23" i="9"/>
  <c r="AK23" i="9"/>
  <c r="S23" i="9"/>
  <c r="AE23" i="9"/>
  <c r="G23" i="9"/>
  <c r="Y23" i="9"/>
  <c r="J23" i="9"/>
  <c r="V23" i="9"/>
  <c r="AH23" i="9"/>
  <c r="AT23" i="9"/>
  <c r="AQ23" i="9"/>
  <c r="AB23" i="9"/>
  <c r="AN23" i="9"/>
  <c r="P23" i="9"/>
  <c r="R12" i="20" l="1"/>
  <c r="R11" i="20" s="1"/>
  <c r="R10" i="20" s="1"/>
  <c r="R9" i="20" s="1"/>
  <c r="I11" i="20"/>
  <c r="I10" i="20" s="1"/>
  <c r="I9" i="20" s="1"/>
  <c r="K11" i="20"/>
  <c r="K10" i="20" s="1"/>
  <c r="K9" i="20" s="1"/>
  <c r="L11" i="20"/>
  <c r="L10" i="20" s="1"/>
  <c r="L9" i="20" s="1"/>
  <c r="M11" i="20"/>
  <c r="M10" i="20" s="1"/>
  <c r="M9" i="20" s="1"/>
  <c r="N11" i="20"/>
  <c r="N10" i="20" s="1"/>
  <c r="N9" i="20" s="1"/>
  <c r="O11" i="20"/>
  <c r="O10" i="20" s="1"/>
  <c r="O9" i="20" s="1"/>
  <c r="P11" i="20"/>
  <c r="P10" i="20" s="1"/>
  <c r="P9" i="20" s="1"/>
  <c r="Q11" i="20"/>
  <c r="Q10" i="20" s="1"/>
  <c r="Q9" i="20" s="1"/>
  <c r="H11" i="20"/>
  <c r="H10" i="20"/>
  <c r="H9" i="20" s="1"/>
  <c r="F16" i="12" l="1"/>
  <c r="G16" i="12"/>
  <c r="E16" i="12"/>
  <c r="E17" i="19" l="1"/>
  <c r="Q16" i="19"/>
  <c r="H16" i="19"/>
  <c r="E16" i="19"/>
  <c r="Q15" i="19"/>
  <c r="H15" i="19"/>
  <c r="E15" i="19"/>
  <c r="Q14" i="19"/>
  <c r="H14" i="19"/>
  <c r="E14" i="19"/>
  <c r="Q13" i="19"/>
  <c r="H13" i="19"/>
  <c r="E13" i="19"/>
  <c r="Q12" i="19"/>
  <c r="H12" i="19"/>
  <c r="E12" i="19"/>
  <c r="Q11" i="19"/>
  <c r="H11" i="19"/>
  <c r="E11" i="19"/>
  <c r="Q10" i="19"/>
  <c r="H10" i="19"/>
  <c r="E10" i="19"/>
  <c r="Q9" i="19"/>
  <c r="H9" i="19"/>
  <c r="E9" i="19"/>
  <c r="Q8" i="19"/>
  <c r="H8" i="19"/>
  <c r="E8" i="19"/>
  <c r="Q17" i="19" l="1"/>
  <c r="H17" i="19"/>
  <c r="F8" i="8"/>
  <c r="G8" i="8"/>
  <c r="H8" i="8"/>
  <c r="J8" i="8"/>
  <c r="K8" i="8"/>
  <c r="L8" i="8"/>
  <c r="N8" i="8"/>
  <c r="O8" i="8"/>
  <c r="P8" i="8"/>
  <c r="R8" i="8"/>
  <c r="S8" i="8"/>
  <c r="T8" i="8"/>
  <c r="V8" i="8"/>
  <c r="W8" i="8"/>
  <c r="X8" i="8"/>
  <c r="U7" i="8"/>
  <c r="U6" i="8"/>
  <c r="U5" i="8"/>
  <c r="U8" i="8" s="1"/>
  <c r="Q7" i="8"/>
  <c r="Q6" i="8"/>
  <c r="Q5" i="8"/>
  <c r="M7" i="8"/>
  <c r="M6" i="8"/>
  <c r="M5" i="8"/>
  <c r="I7" i="8"/>
  <c r="I6" i="8"/>
  <c r="I5" i="8"/>
  <c r="I8" i="8" s="1"/>
  <c r="E6" i="8"/>
  <c r="E7" i="8"/>
  <c r="E5" i="8"/>
  <c r="Q8" i="8" l="1"/>
  <c r="E8" i="8"/>
  <c r="M8" i="8"/>
  <c r="E8" i="10" l="1"/>
  <c r="E13" i="10" s="1"/>
  <c r="F8" i="10"/>
  <c r="F13" i="10" s="1"/>
  <c r="E12" i="10" l="1"/>
  <c r="F12" i="10"/>
  <c r="D8" i="10"/>
  <c r="D13" i="10" l="1"/>
  <c r="D12" i="10"/>
</calcChain>
</file>

<file path=xl/sharedStrings.xml><?xml version="1.0" encoding="utf-8"?>
<sst xmlns="http://schemas.openxmlformats.org/spreadsheetml/2006/main" count="1588" uniqueCount="943">
  <si>
    <t>ՄԱՍ 1. ՊԵՏԱԿԱՆ ՄԱՐՄՆԻ ՌԱԶՄԱՎԱՐՈՒԹՅԱՆ ԸՆԴՀԱՆՈՒՐ ՆԿԱՐԱԳՐՈՒԹՅՈՒՆԸ</t>
  </si>
  <si>
    <t>ՄԱՍ 2. ՊԵՏԱԿԱՆ ՄԱՐՄՆԻ ԿՈՂՄԻՑ ԻՐԱԿԱՆԱՑՎՈՂ ԲՅՈՒՋԵՏԱՅԻՆ ԾՐԱԳՐԵՐԸ ԵՎ ՄԻՋՈՑԱՌՈՒՄՆԵՐԸ</t>
  </si>
  <si>
    <t>Ծրագիր</t>
  </si>
  <si>
    <t>ՄԱՍ 3 ՊԵՏԱԿԱՆ ՄԱՐՄՆԻ ԾՐԱԳՐԵՐԻ ԳԾՈՎ ՎԵՐՋՆԱԿԱՆ ԱՐԴՅՈՒՆՔԻ ՑՈՒՑԱՆԻՇՆԵՐԸ</t>
  </si>
  <si>
    <t>Ծրագրի վերջնական արդյունքները</t>
  </si>
  <si>
    <t xml:space="preserve">Ելակետը </t>
  </si>
  <si>
    <t>Թիրախը</t>
  </si>
  <si>
    <t>2026թ</t>
  </si>
  <si>
    <t>Ծրագրային դասիչը</t>
  </si>
  <si>
    <t>Բաժին</t>
  </si>
  <si>
    <t xml:space="preserve">Խումբ </t>
  </si>
  <si>
    <t>Դաս</t>
  </si>
  <si>
    <t>Ընդամենը</t>
  </si>
  <si>
    <t>…</t>
  </si>
  <si>
    <t>X</t>
  </si>
  <si>
    <t>(հազար դրամներով)</t>
  </si>
  <si>
    <t>Եկամուտների ստացման աղբյուրների անվանումները</t>
  </si>
  <si>
    <t>Կանխատեսում</t>
  </si>
  <si>
    <t>2026թ.</t>
  </si>
  <si>
    <t>ԸՆԴԱՄԵՆԸ</t>
  </si>
  <si>
    <t>1. Վճարովի ծառայությունների մատուցումից և աշխատանքների կատարումից</t>
  </si>
  <si>
    <t>&lt;Մարզի անվանումը&gt;</t>
  </si>
  <si>
    <t>Արտաքին միջոցներ</t>
  </si>
  <si>
    <t>ՀՀ կառ. համաֆինանսավորում</t>
  </si>
  <si>
    <t>Մնացորդ</t>
  </si>
  <si>
    <t>Վարկային ծրագրեր</t>
  </si>
  <si>
    <t>Դրամաշնորհային ծրագրեր</t>
  </si>
  <si>
    <t>Միջոցառում</t>
  </si>
  <si>
    <t>3.2 Ծախսային խնայողությունների գծով առաջարկները (-) նշանով</t>
  </si>
  <si>
    <t>3.3 Նոր նախաձեռնությունների գծով ընդհանուր ծախսերը</t>
  </si>
  <si>
    <t>Ծրագրի սկիզբն ըստ համապատասխան համաձայնագրի</t>
  </si>
  <si>
    <t>Ծրագրի ավարտն ըստ համապատասխան համաձայնագրի (ներառյալ փոփոխությունները)</t>
  </si>
  <si>
    <t>Առաջին եռամսյակ</t>
  </si>
  <si>
    <t>Երկրորդ եռամսյակ</t>
  </si>
  <si>
    <t>Երրորդ եռամսյակ</t>
  </si>
  <si>
    <t>Չորրորդ եռամսյակ</t>
  </si>
  <si>
    <t>Տարի</t>
  </si>
  <si>
    <t xml:space="preserve">Աղյուսակ 1. Քաղաքականությանն առնչվող բյուջետային ծրագրերն ու միջոցառումները </t>
  </si>
  <si>
    <t>Միջոցառման անվանումը</t>
  </si>
  <si>
    <t>ԼՐԱՑՄԱՆ ՊԱՀԱՆՋՆԵՐ</t>
  </si>
  <si>
    <t>Ռիսկի նկարագրությունը</t>
  </si>
  <si>
    <t>Հնարավոր ազդեցությունը նպատակների և արդյունքային ցուցանիշների վրա</t>
  </si>
  <si>
    <t>Ռիսկի կանխման/ հաղթահարման հնարավոր ուղիները</t>
  </si>
  <si>
    <t>Ընդամենը՝ որից</t>
  </si>
  <si>
    <t>Արտաքին աղբյուրներից ստացվող ֆինանսավորման տեսակը՝ ըստ ծրագրերի</t>
  </si>
  <si>
    <t>x</t>
  </si>
  <si>
    <t xml:space="preserve">Հավելված N 3. Բյուջետային ծրագրերի և ակնկալվող արդյունքների ներկայացման ձևաչափ </t>
  </si>
  <si>
    <t>Հավելված N 4. Բյուջետային ծրագրերի գծով ամփոփ ծախսերն ըստ բյուջետային ծախսերի գործառական դասակարգման տարրերի և ըստ տնտեսագիտական դասակարգման հոդվածների</t>
  </si>
  <si>
    <t xml:space="preserve">Կանխատեսում (հազար դրամներով)   </t>
  </si>
  <si>
    <t>Հավելված N 6. Պետական մարմնի և դրա ենթակա կազմակերպությունների ստացվելիք եկամուտների աղբյուրները (բացառությամբ պետական բյուջեից ստացվող եկամուտների)</t>
  </si>
  <si>
    <t>Հավելված N 5. Բյուջետային ծրագրերի/միջոցառումների գծով ծախսերը՝ վարչատարածքային բաժանմամբ (ըստ մարզերի)</t>
  </si>
  <si>
    <t>Ընդամենը ըստ մարզերի</t>
  </si>
  <si>
    <t>Ծրագրի /Միջոցառման անվանումը</t>
  </si>
  <si>
    <t>Հավելված N 8. Ամփոփ ֆինանսական պահանջներ ՄԺԾԾ ժամանակահատվածի համար</t>
  </si>
  <si>
    <t>Հավելված 10․ Հայտի հետ կապված հիմնական ռիսկերը</t>
  </si>
  <si>
    <t>Հավելված N 3. Բյուջետային ծրագրերի և ակնկալվող արդյունքների ներկայացման ձևաչափ</t>
  </si>
  <si>
    <t>1.  Լրացվում է հայտը ներկայացնող պետական մարմնի անվանումը</t>
  </si>
  <si>
    <t>ՄԱՍ 3. ՊԵՏԱԿԱՆ ՄԱՐՄՆԻ ԾՐԱԳՐԵՐԻ ԳԾՈՎ ՎԵՐՋՆԱԿԱՆ ԱՐԴՅՈՒՆՔԻ ՑՈՒՑԱՆԻՇՆԵՐԸ</t>
  </si>
  <si>
    <t xml:space="preserve">ՄԱՍ 4. ՊԵՏԱԿԱՆ ՄԱՐՄՆԻ ԳԾՈՎ ԱՐԴՅՈՒՆՔԱՅԻՆ (ԿԱՏԱՐՈՂԱԿԱՆ) ՑՈՒՑԱՆԻՇՆԵՐԸ </t>
  </si>
  <si>
    <t>Ծրագրի միջոցառումները</t>
  </si>
  <si>
    <t>31․ Ծախսերը ներկայացնել նաև դրամով՝ կիրառելով փետրվարի 1-ի արտարժույթի ԿԲ փոխարժեքը</t>
  </si>
  <si>
    <t>Հավելված N 9. Միջոլորտային (խաչվող) առանձին քաղաքականություններին առնչվող ծրագրերի և միջոցառումների ներկայացման ամփոփ ձևաչափ</t>
  </si>
  <si>
    <r>
      <t>Պետական մարմնի անվանումը</t>
    </r>
    <r>
      <rPr>
        <vertAlign val="superscript"/>
        <sz val="8"/>
        <color rgb="FF000000"/>
        <rFont val="GHEA Grapalat"/>
        <family val="3"/>
      </rPr>
      <t>1</t>
    </r>
    <r>
      <rPr>
        <sz val="8"/>
        <color rgb="FF000000"/>
        <rFont val="GHEA Grapalat"/>
        <family val="3"/>
      </rPr>
      <t>՝</t>
    </r>
  </si>
  <si>
    <r>
      <t>1. Հիմնական ռազմավարական նպատակները և գերակա վերջնական արդյունքները</t>
    </r>
    <r>
      <rPr>
        <vertAlign val="superscript"/>
        <sz val="10"/>
        <color theme="1"/>
        <rFont val="GHEA Grapalat"/>
        <family val="3"/>
      </rPr>
      <t>2</t>
    </r>
    <r>
      <rPr>
        <sz val="10"/>
        <color theme="1"/>
        <rFont val="GHEA Grapalat"/>
        <family val="3"/>
      </rPr>
      <t xml:space="preserve"> </t>
    </r>
  </si>
  <si>
    <t>2․ Համառոտ ներկայացնել այն հիմնական ռազմավարական նպատակները և գերակա վերջնական արդյունքները, որոնց վրա պետական մարմինը ձգտում է ներազդել իր պատասխանատվության ներքո իրականացվող բյուջետային ծրագրերի և միջոցառումների միջոցով</t>
  </si>
  <si>
    <t>3․ Համառոտ ներկայացնել պետական մարմնի պատասխանատվության ներքո իրականացվող բյուջետային ծրագրերում կատարվող հիմնական փոփոխությունները՝ ներառյալ փոփոխություններ մատուցվող ծառայություններում, տրամադրվող տրանսֆերտներում և շահառուների շրջանակներում: Ներկայացնել միայն այն փոփոխությունները, որոնք հատկապես կարևորվում են հիմնական գերակա վերջնական արդյունքների ձեռք բերման տեսանկյունից</t>
  </si>
  <si>
    <t>4.Համառոտ ներկայացնել պետական մարմնի պատասխանատվության ներքո իրականացվող բյուջետային ծրագրերի շրջանակներում իրականացվող Կապիտալ բնույթի հիմնական միջոցառումները , որոնք ուղղված են գերակա վերջնական արդյուքների ապահովմանը</t>
  </si>
  <si>
    <t>7․ Լրացվում է համապատասխան ծրագրի գծով ընդհանուր հատկացումների չափը՝ բազային (փաստացի),  պլանավորվող և կանխատեսվող տարիների համար։ Այն հավասար է տվյալ ծրագրի բոլոր միջոցառումների գծով հատկացումների հանրագումարին</t>
  </si>
  <si>
    <t>11․  Լրացվում է ծրագրի նպատակը</t>
  </si>
  <si>
    <t>12․ Լրացվում է ծրագրի դասիչը՝ Ծրագրային դասակարգչով սահմանված դասիչներին համապատասխան</t>
  </si>
  <si>
    <t>13․  Լրացվում է ծրագրի անվանումը</t>
  </si>
  <si>
    <t xml:space="preserve">14. Լրացվում է ծրագրի վերջնական արդյունքի չափորոշիչը։ </t>
  </si>
  <si>
    <t>15.Լրացվում է վերջնական արդյունքի չափորոշիչի ելակետային փաստացի ցուցանիշը, որի նկատմամբ դիտարկվում է վերջնական արդյունքի ցուցանիշների դինամիկան (որպես ելակետային ցուցանիշ դիտել 2022թվականի փաստացի ցուցանիշը իսկ անհնարինության դեպքում վերջին փաստացի ցուցանիշը)</t>
  </si>
  <si>
    <t>16. Լրացվում է վերջնական արդյունքի չափորոշիչի ելակետային ցուցանիշի ժամկետը (որպես ելակետային ժամկետ դիտել 2021 թվականը իսկ անհնարինության դեպքում վերջին փաստացի ցուցանիշի ժամկետը)</t>
  </si>
  <si>
    <t>17. Լրացվում է վերջնական արդյունքի չափորոշիչի թիրախային/կանխատեսվող ցուցանիշը, որի նկատմամբ դիտարկվում է վերջնական արդյունքի ցուցանիշների դինամիկան։ Անհրաժեշտ է, հաշվի առնել, որպեսզի ծրագրերի վերջնարդյունքները բխեն ոլորտային քաղաքականության կամ ՀՀ կառավարության ծրագրով սահմանված քաղաքականության թիրախներից:</t>
  </si>
  <si>
    <t>18. Լրացվում է վերջնական արդյունքի չափորոշիչի թիրախային /կանխատեսվող ժամկետը։</t>
  </si>
  <si>
    <t>19. Ներկայացնել համապատասխան ծրագրերի գծով սահմանվող վերջնական արդյունքների չափորոշիչների կապը ՀՀ կառավարության ծրագրով և/կամ գործող այլ ռազմավարական փաստաթղթերով սահմանված քաղաքականության կոնկրետ նպատակների և թիրախների հետ, կատարելով հղումներ համապատասխան փաստաթղթերին, ներկայացնելով համապատասխան դրույթներ և փաստաթղթերով սահմանված թիրախային ցուցանիշներ: Ներկայացնել նաև թե ինչպես են ծրագրերի վերջնական արդյունքները նպաստելու համապատասխան քաղաքականության թիրախների իրագործմանը:</t>
  </si>
  <si>
    <t>20. Ներկայացնել համապատասխան ծրագրերի գծով սահմանվող վերջնական արդյունքների չափորոշիչների կապը ՄԱԿ-ի «Կայուն զարգացման 2030 օրակարգում» ներառված կայուն զարգացման 17 նպատակներն և դրանց գծով սահմանված գլոբալ ցուցանիշների հետ: Այն դեպքերում, երբ միևնույն ծրագիրը կապված է մեկից ավելի զարգացման նպատակների և ցուցանիշների հետ, անհրաժեշտ է նշել համապատասխան նպատակներն ու ցուցանիշները՝ նկարագրելով, թե ինչպես են ծրագրերի վերջնական արդյունքները նպաստելու դրանց իրագործմանը: ՄԱԿ-ի կայուն զարգացման նպպատակների և գլոբալ ցուցանիշների վերաբերյալ մանրամասն տեղեկատվությունը կարելի է ծանոթանալ ՄԱԿ-ի պաշտոնական ինտերնետային կայքից` հետևյալ հղումով (http://un.am/hy/p/sustainabledevelopmentgoals):</t>
  </si>
  <si>
    <t xml:space="preserve">21․ Ձևաչափում տեղեկատվությունը ներկայացվում է պետական մարմնին տրամադրվող հատկացումների շրջանակներում իրականացվող յուրաքանչյուր միջոցառման գծով՝ խմբավորված ըստ առանձին ծրագրերի </t>
  </si>
  <si>
    <t>22․ Հաջորդաբար ներկայացվող աղյուսակների տեսքով ներկայացվում են համապատասխան ծրագրի գծով միջոցառումներից յուրաքանչյուրի գծով արդյունքային (կատարողական) ցուցանիշները։ Անհրաժեշտ է հաշվի առնել, որ ծրագրերի միջոցառումները ունենան հստակ/ չափելի/համադրելի ուղղակի արդյունքի ոչ ֆինանսական ցուցանիշներ։</t>
  </si>
  <si>
    <t>24․ Լրացվում է տվյալ միջոցառման տեսակը՝ Ծառայությունների մատուցում, Տրանսֆերտների տրամադրում, Ֆինանսավորման ծախսերի իրականացում և այլն: Միջոցառումների տեսակների սպառիչ ցանկը և դրանց առնչվող տեղեկատվության վերաբերյալ մանրամասն պահանջները ներկայացված են մեթոդական ցուցումների բաղկացուցիչ մաս հանդիսացող «Ծրագրային բյուջետավորման ձևաչափով բյուջետային ծրագրերի և միջոցառումների սահմանման» մեթոդական ձեռնարկով:</t>
  </si>
  <si>
    <t xml:space="preserve">25․ Ծառայությունների դեպքում լրացվում է ծառայությունը մատուցող կազմակերպության(ների) անվանում(ներ)ը (օրինակ՝ դպրոցներ, հիվանդանոցներ, թատրոններ, թանգարաններ և այլն): Հանրային սեփականության կառավարման միջոցառումների դեպքում՝ լրացվում է ակտիվն օգտագործող կազմակերպության(ների) անվանում(ներ)ը, Տրանսֆերտների դեպքում՝ շահառուների ընտրության չափանիշները: </t>
  </si>
  <si>
    <t xml:space="preserve">26․  Լրացվում է ոչ ֆինանսական չափորոշիչի տեսակը (քանակի, որակի, ծածկույթի, ժամկետի և այլ չափորոշիչ): Միջոցառման գծով այլ ֆինանսական չափորոշիչ (օրինակ՝ մատուցվող ծառայության  միավորի գինը և այլն) սահմանված լինելու դեպքում այս դաշտում լրացվում է &lt;Ոչ ֆինանսական չափորոշիչ&gt; բառերը: Յուրաքանչյուր չափորոշիչի վերաբերյալ տեղեկատվությունն անհրաժեշտ է ներկայացնել առանձին տողով: Ոչ ֆինանսական չափորոշիչներ և ցուցանիշներ չեն ներկայացվում պետական մարմինների ներքին ծառայությունների համար նախատեսվող վարչական բնույթի միջոցառումների համար: Այն ծրագրերի և միջոցառումների դեպքում, որոնք առնչվում են միջոլորտային (խաչվող) քաղաքականությունների նպատակների և գերակայությունների (գենդերային քաղաքականություն, կորոնավիրուսի համավարակի հետևանքների հաղթահարում, 2020թ Արցախյան պատերազմի հետևանքների հաղթահարում/տնտեսության հետպատերազմյան վերականգնում) հետ, ոչ-ֆինանսական արդյունքների  ցուցանիշների կազմում անհրաժեշտ է ներառել նաև այդ քաղաքականություններին առնչվող, այդ թվում՝ գենդերային զգայուն ոչ-ֆինանսական ցուցանիշներ: </t>
  </si>
  <si>
    <t xml:space="preserve">28․ Բացել բյուջետային ծախսերը ըստ բյուջետային ծախսերի տնտեսագիտական դասակարգման առանձին կատեգորիաների մակարդակով </t>
  </si>
  <si>
    <t>29․ Բացել բյուջետային ծախսերը առանձին մարզերի մակարդակով</t>
  </si>
  <si>
    <t>30․ Եթե նվիրատվությունները ստացվում են նաև արտաքին աղբյուրներից, ապա դրանք համառոտ նկարագրել ըստ յուրաքանչյուր նվիրատուի</t>
  </si>
  <si>
    <t>33․ Ծախսերը ներկայացնել նաև դրամով՝ կիրառելով փետրվարի 1-ի արտարժույթի ԿԲ փոխարժեքը</t>
  </si>
  <si>
    <t xml:space="preserve">34. Յուրքանչյուր առանձին միջոլորտային (խաչվող) քաղաքականության համար լրացվում է առանձին ձևաչափ: </t>
  </si>
  <si>
    <t>35. Նշվում է միջոլորտային (խաչվող) քաղաքականության անվանումը: Խոսքը վերաբերվում է այնպիսի քաղաքականությունների մասին, որոնց արդյունքներն ու դրանց շրջանակներում իրականացվող միջոցառումներն առնչվում են մեկից ավելի ոլորտների, նպատակների և գերատեսչությունների հետ և առկա ծրագրային կառուցվածքը հնարավորություն չի տալիս արդյունավետ կերպով առանձնացնել այդ քաղաքականություններին ուղղված ծախսերը (օրինակ՝ գենդերային քաղաքականություն, կորոնավիրուսի համավարակի հետևանքների հաղթահարում և այլն):</t>
  </si>
  <si>
    <t>36. Նշվում է տվյալ խաչվող քաղաքականության նպատակ(ներ)ը:  Հնարավորության դեպքում անհրաժեշտ է կատարել հղումներ ՀՀ կառավարության համապատասխան նպատակներն ու գերակայությունները սահմանող փաստաթղթերին:</t>
  </si>
  <si>
    <t>37. Նշվում է տվյալ քաղաքականության շրջանակներում միջինժամկետ հատվածում ակնկալվող հիմնական արդյունքները: Արդյունքները նկարագրելիս հնարավորության սահմաններում անհրաժեշտ է ներկայացնել այն հիմնական վերջնական արդյունքները, որոնց նպաստելու են ներկայացված  միջոցառումների իրականացումը:</t>
  </si>
  <si>
    <t xml:space="preserve">39. Լրացվում է համապատասխան խաչվող քաղաքականությանն առնչվող միջոցառումների (գոյություն ունեցող պարտավորություններ և նոր նախաձեռնություններ հանդիսացող) գծով համապատասխան տարիների համար հաշվարկված ծախսերը: </t>
  </si>
  <si>
    <t>40. Ներկայացվում է տեղեկատվություն համապատասխան խաչվող քաղաքականությանը տվյալ միջոցառման առնչության վերաբերյալ: Առնչությունը ներկայացնելիս, անհրաժեշտ է հստակեցնել, թե ինչպես է տվյալ միջոցառումը նպաստելու խաչվող քաղաքականության նպատակների իրականացմանը, այդ թվում՝ այն հիմնավորելով համապատասխան արդյունքային ցուցանիշներով: Այն դեպքում, երբ միջոցառման շրջանակներում իրականացվող ծախսերի միայն մի մասն է առնչվում խաչվող քաղաքականությանը, անհրաժեշտ է այդ մասին կատարել նշում՝ հնարավորության դեպքում նկարագրելով միջոցառման առնչվող բաղադրիչ(ներ)ը:</t>
  </si>
  <si>
    <r>
      <t>2. Բյուջետային ծրագրերում կատարվող հիմնական փոփոխությունները</t>
    </r>
    <r>
      <rPr>
        <vertAlign val="superscript"/>
        <sz val="10"/>
        <color theme="1"/>
        <rFont val="GHEA Grapalat"/>
        <family val="3"/>
      </rPr>
      <t>3</t>
    </r>
  </si>
  <si>
    <r>
      <t>3.Կապիտալ բնույթի հիմնական միջոցառումները</t>
    </r>
    <r>
      <rPr>
        <vertAlign val="superscript"/>
        <sz val="10"/>
        <color theme="1"/>
        <rFont val="GHEA Grapalat"/>
        <family val="3"/>
      </rPr>
      <t>4</t>
    </r>
    <r>
      <rPr>
        <sz val="10"/>
        <color theme="1"/>
        <rFont val="GHEA Grapalat"/>
        <family val="3"/>
      </rPr>
      <t xml:space="preserve"> </t>
    </r>
  </si>
  <si>
    <r>
      <t>Նպատակը</t>
    </r>
    <r>
      <rPr>
        <vertAlign val="superscript"/>
        <sz val="8"/>
        <color rgb="FF000000"/>
        <rFont val="GHEA Grapalat"/>
        <family val="3"/>
      </rPr>
      <t xml:space="preserve">11 </t>
    </r>
  </si>
  <si>
    <r>
      <t>Ծրագրի դասիչը</t>
    </r>
    <r>
      <rPr>
        <vertAlign val="superscript"/>
        <sz val="8"/>
        <color rgb="FF000000"/>
        <rFont val="GHEA Grapalat"/>
        <family val="3"/>
      </rPr>
      <t>12</t>
    </r>
  </si>
  <si>
    <r>
      <t>Ծրագրի անվանումը</t>
    </r>
    <r>
      <rPr>
        <vertAlign val="superscript"/>
        <sz val="8"/>
        <color rgb="FF000000"/>
        <rFont val="GHEA Grapalat"/>
        <family val="3"/>
      </rPr>
      <t>13</t>
    </r>
  </si>
  <si>
    <r>
      <t>Չափորոշիչը</t>
    </r>
    <r>
      <rPr>
        <vertAlign val="superscript"/>
        <sz val="8"/>
        <color theme="1"/>
        <rFont val="GHEA Grapalat"/>
        <family val="3"/>
      </rPr>
      <t>14</t>
    </r>
  </si>
  <si>
    <r>
      <t>Ցուցանիշը</t>
    </r>
    <r>
      <rPr>
        <vertAlign val="superscript"/>
        <sz val="8"/>
        <color theme="1"/>
        <rFont val="GHEA Grapalat"/>
        <family val="3"/>
      </rPr>
      <t>15</t>
    </r>
  </si>
  <si>
    <r>
      <t>Ժամկետը</t>
    </r>
    <r>
      <rPr>
        <vertAlign val="superscript"/>
        <sz val="8"/>
        <color theme="1"/>
        <rFont val="GHEA Grapalat"/>
        <family val="3"/>
      </rPr>
      <t>16</t>
    </r>
  </si>
  <si>
    <r>
      <t>Ցուցանիշը</t>
    </r>
    <r>
      <rPr>
        <vertAlign val="superscript"/>
        <sz val="8"/>
        <color theme="1"/>
        <rFont val="GHEA Grapalat"/>
        <family val="3"/>
      </rPr>
      <t>17</t>
    </r>
  </si>
  <si>
    <r>
      <t>Ժամկետը</t>
    </r>
    <r>
      <rPr>
        <vertAlign val="superscript"/>
        <sz val="8"/>
        <color theme="1"/>
        <rFont val="GHEA Grapalat"/>
        <family val="3"/>
      </rPr>
      <t>18</t>
    </r>
  </si>
  <si>
    <r>
      <t>Կապը ՄԱԿ-ի կայուն զարգացման նպատակների և ցուցանիշների հետ</t>
    </r>
    <r>
      <rPr>
        <vertAlign val="superscript"/>
        <sz val="8"/>
        <color rgb="FF000000"/>
        <rFont val="GHEA Grapalat"/>
        <family val="3"/>
      </rPr>
      <t>20</t>
    </r>
  </si>
  <si>
    <r>
      <t>Գործառական դասակարգման</t>
    </r>
    <r>
      <rPr>
        <vertAlign val="superscript"/>
        <sz val="11"/>
        <color theme="1"/>
        <rFont val="Calibri"/>
        <family val="2"/>
        <scheme val="minor"/>
      </rPr>
      <t xml:space="preserve"> 27</t>
    </r>
  </si>
  <si>
    <r>
      <t>&lt;Մարզի անվանումը&gt;</t>
    </r>
    <r>
      <rPr>
        <vertAlign val="superscript"/>
        <sz val="8"/>
        <color theme="1"/>
        <rFont val="GHEA Grapalat"/>
        <family val="3"/>
      </rPr>
      <t>29</t>
    </r>
  </si>
  <si>
    <r>
      <t>2.  Ստացվող նվիրատվություններից</t>
    </r>
    <r>
      <rPr>
        <vertAlign val="superscript"/>
        <sz val="8"/>
        <color theme="1"/>
        <rFont val="GHEA Grapalat"/>
        <family val="3"/>
      </rPr>
      <t>30</t>
    </r>
  </si>
  <si>
    <r>
      <t>Հավելված N 9. Միջոլորտային (խաչվող) առանձին քաղաքականություններին առնչվող ծրագրերի և միջոցառումների ներկայացման ամփոփ ձևաչափ</t>
    </r>
    <r>
      <rPr>
        <b/>
        <i/>
        <vertAlign val="superscript"/>
        <sz val="12"/>
        <color theme="1"/>
        <rFont val="GHEA Grapalat"/>
        <family val="3"/>
      </rPr>
      <t>34</t>
    </r>
    <r>
      <rPr>
        <b/>
        <i/>
        <sz val="12"/>
        <color theme="1"/>
        <rFont val="GHEA Grapalat"/>
        <family val="3"/>
      </rPr>
      <t xml:space="preserve"> </t>
    </r>
  </si>
  <si>
    <r>
      <t xml:space="preserve">Քաղաքականությունը՝ </t>
    </r>
    <r>
      <rPr>
        <vertAlign val="superscript"/>
        <sz val="9"/>
        <color theme="1"/>
        <rFont val="GHEA Grapalat"/>
        <family val="3"/>
      </rPr>
      <t>35</t>
    </r>
  </si>
  <si>
    <r>
      <t xml:space="preserve">Նպատակը՝ </t>
    </r>
    <r>
      <rPr>
        <vertAlign val="superscript"/>
        <sz val="9"/>
        <color theme="1"/>
        <rFont val="GHEA Grapalat"/>
        <family val="3"/>
      </rPr>
      <t>36</t>
    </r>
  </si>
  <si>
    <r>
      <t xml:space="preserve">Ակնկալվող արդյունքները՝ </t>
    </r>
    <r>
      <rPr>
        <vertAlign val="superscript"/>
        <sz val="9"/>
        <color theme="1"/>
        <rFont val="GHEA Grapalat"/>
        <family val="3"/>
      </rPr>
      <t>37</t>
    </r>
  </si>
  <si>
    <r>
      <t xml:space="preserve">Առկա իրավիճակի նկարագրությունը՝ </t>
    </r>
    <r>
      <rPr>
        <vertAlign val="superscript"/>
        <sz val="9"/>
        <color theme="1"/>
        <rFont val="GHEA Grapalat"/>
        <family val="3"/>
      </rPr>
      <t>38</t>
    </r>
  </si>
  <si>
    <r>
      <t>Միջոցառման գծով ծախսերը</t>
    </r>
    <r>
      <rPr>
        <vertAlign val="superscript"/>
        <sz val="8"/>
        <color theme="1"/>
        <rFont val="GHEA Grapalat"/>
        <family val="3"/>
      </rPr>
      <t>39</t>
    </r>
    <r>
      <rPr>
        <sz val="8"/>
        <color theme="1"/>
        <rFont val="GHEA Grapalat"/>
        <family val="3"/>
      </rPr>
      <t xml:space="preserve"> (հազ. դրամ)</t>
    </r>
  </si>
  <si>
    <r>
      <t>Առնչությունը խաչվող քաղաքականությանը</t>
    </r>
    <r>
      <rPr>
        <vertAlign val="superscript"/>
        <sz val="8"/>
        <color theme="1"/>
        <rFont val="GHEA Grapalat"/>
        <family val="3"/>
      </rPr>
      <t>40</t>
    </r>
  </si>
  <si>
    <r>
      <t>Երևույթի հանդես գալու հավանականությունը</t>
    </r>
    <r>
      <rPr>
        <vertAlign val="superscript"/>
        <sz val="8"/>
        <color theme="1"/>
        <rFont val="GHEA Grapalat"/>
        <family val="3"/>
      </rPr>
      <t>41</t>
    </r>
  </si>
  <si>
    <t>4. Տարբերությունը ՀՀ 2024թ. պետական բյուջեի համապատասխան ցուցանիշից (տող 3 - տող 2)</t>
  </si>
  <si>
    <t>5. Տարբերությունը 2025-2027թվականների համար սահմանված ֆինանսավորման նախնական ընդհանուր կողմնորոշիչ չափաքանակներից (տող 3-տող 1)</t>
  </si>
  <si>
    <t>2027թ.</t>
  </si>
  <si>
    <t>2027թ</t>
  </si>
  <si>
    <t>Հայտի և 2025-2027թթ ՄԺԾԾ-ով 2024թ. համար նախատեսված չափաքանակի տարբերության պարզաբանումը</t>
  </si>
  <si>
    <t>ԱՄՆ դոլար/Եվրո</t>
  </si>
  <si>
    <t xml:space="preserve">32․ Յուրաքանչյուր միջոցառման գծով բյուջետային ծախսերը բացել բյուջետային ծախսերի տնտեսագիտական դասակարգման առանձին կատեգորիաների, հոդվածների  մակարդակով </t>
  </si>
  <si>
    <t xml:space="preserve">Չորրորդ եռամսյակ </t>
  </si>
  <si>
    <t xml:space="preserve">Տնտեսագիտական դասակարգում </t>
  </si>
  <si>
    <t>Ծրագրով նախատեսված ամբողջ գումարը, ԱՄՆ դոլար/Եվրո</t>
  </si>
  <si>
    <t>հազար դրամ</t>
  </si>
  <si>
    <t>Ամբողջ գումարը</t>
  </si>
  <si>
    <t>Կատարողական</t>
  </si>
  <si>
    <t>բյուջետային վարկի տրամադրման ժամկետ՝ սկիզբ-ավարտ</t>
  </si>
  <si>
    <t>Ձևաչափ 3. Ներքին աղբյուրների հաշվին տրամադրվող բյուջետային վարկերի հաշվին իրականացվելիք ծրագրերը</t>
  </si>
  <si>
    <t>այդ թվում՝</t>
  </si>
  <si>
    <t xml:space="preserve"> այդ թվում` բյուջետային ծախսերի տնտեսագիտական դասակարգման հոդվածներ
</t>
  </si>
  <si>
    <t xml:space="preserve"> Բյուջետային ծախսերի գործառական դասակարգման բաժինների, խմբերի և դասերի, բյուջետային ծրագրերի միջոցառումների,  բյուջետային հատկացումների գլխավոր կարգադրիչների անվանումները</t>
  </si>
  <si>
    <t xml:space="preserve"> այդ թվում` ըստ կատարողների</t>
  </si>
  <si>
    <t>Հավելված N 7. Արտաքին և ներքին աղբյուրներից ստացվող նպատակային վարկերի (ենթավարկերի) և նպատակային դրամաշնորհների գծով իրականացվող ծրագրերը</t>
  </si>
  <si>
    <t xml:space="preserve">Ձևաչափ 1. Արտաքին աղբյուրներից ստացվող նպատակային վարկային և դրամաշնորհային ծախսային ծրագրեր </t>
  </si>
  <si>
    <r>
      <t xml:space="preserve">Ձևաչափ 1. Արտաքին աղբյուրներից ստացվող նպատակային վարկային և դրամաշնորհային ծախսային ծրագրեր </t>
    </r>
    <r>
      <rPr>
        <b/>
        <vertAlign val="superscript"/>
        <sz val="10"/>
        <rFont val="GHEA Grapalat"/>
        <family val="3"/>
      </rPr>
      <t>31</t>
    </r>
  </si>
  <si>
    <r>
      <t xml:space="preserve">Տնտեսագիտական դասակարգման </t>
    </r>
    <r>
      <rPr>
        <vertAlign val="superscript"/>
        <sz val="8"/>
        <rFont val="GHEA Grapalat"/>
        <family val="3"/>
      </rPr>
      <t>32</t>
    </r>
  </si>
  <si>
    <t xml:space="preserve">Ձևաչափ 2. Արտաքին աղբյուրներից ստացվող միջոցների հաշվին իրականացվող ենթավարկային ծրագրերը </t>
  </si>
  <si>
    <r>
      <t xml:space="preserve">Ձևաչափ 2. Արտաքին աղբյուրներից ստացվող միջոցների հաշվին իրականացվող ենթավարկային ծրագրերը </t>
    </r>
    <r>
      <rPr>
        <b/>
        <vertAlign val="superscript"/>
        <sz val="10"/>
        <rFont val="GHEA Grapalat"/>
        <family val="3"/>
      </rPr>
      <t>33</t>
    </r>
  </si>
  <si>
    <t>2028թ.</t>
  </si>
  <si>
    <t>Փոփոխությունը 2025-27թթ. ՄԺԾԾ փաստաթղթի համեմատ (լրացնել այո կամ ոչ)</t>
  </si>
  <si>
    <t xml:space="preserve">2027թ. բյուջե 
</t>
  </si>
  <si>
    <t xml:space="preserve">2028թ. բյուջե  
</t>
  </si>
  <si>
    <t>Բազային տարի ըստ 2024 թվականի տարեկան  հաշվետվության</t>
  </si>
  <si>
    <t>2025 թվականի սպասողական</t>
  </si>
  <si>
    <t>Կատարողականն առ. 01.01.2024թ. դրությամբ</t>
  </si>
  <si>
    <t>2024թ. բյուջե (փաստ)</t>
  </si>
  <si>
    <t xml:space="preserve">2025թ. բյուջե (սպասողական) </t>
  </si>
  <si>
    <t>2028թ</t>
  </si>
  <si>
    <t>Ծրագրի գծով 2026-2028թթ ՄԺԾԾ-ով 2026թ. համար նախատեսված չափաքանակները (գոյություն ունեցող պարտավորություններ)</t>
  </si>
  <si>
    <t>2026թ. բյուջետային հայտ</t>
  </si>
  <si>
    <t>Հայտի և 2026-2028թթ ՄԺԾԾ-ով 2025թ. համար նախատեսված չափաքանակի տարբերության պարզաբանումը</t>
  </si>
  <si>
    <t>2026թ. Բյուջետային հայտ</t>
  </si>
  <si>
    <t>2. &lt;&lt;ՀՀ 2025թ. պետական բյուջեի մասին&gt;&gt; ՀՀ օրենքով պետական մարմնի գծով սահմանված ընդհանուր հատկացումները</t>
  </si>
  <si>
    <t>3. Ընդամենը հայտով ներկայացված ընդհանուր ծախսերը` 2026-2028 թթ. ՄԺԾԾ համար (տող 3.1 + տող 3.2 + տող 3.3.)</t>
  </si>
  <si>
    <t>3.1 Գոյություն ունեցող ծախսային պարտավորությունների գնահատում 2026-2028թթ. ՄԺԾԾ համար (առանց ծախսային խնայողությունների վերաբերյալ առաջարկների ներառման)</t>
  </si>
  <si>
    <r>
      <t>Կապը ՀՀ կառավարության ծրագրով  և ՀՀ գործող այլ ռազմավարական փաստաթղթերով սահմանված ՀՀ կառավարության քաղաքականության նպատակների և թիրախների հետ</t>
    </r>
    <r>
      <rPr>
        <vertAlign val="superscript"/>
        <sz val="8"/>
        <rFont val="GHEA Grapalat"/>
        <family val="3"/>
      </rPr>
      <t>19</t>
    </r>
  </si>
  <si>
    <t>Հավելված N 5. Բյուջետային ծրագրերի/միջոցառումների գծով ծախսերը՝ վարչատարածքային բաժանմամբ (ըստ մարզերի)*</t>
  </si>
  <si>
    <t>1. Պետական մարմնի գծով 2026-2028 թվականների համար սահմանված ֆինանսավորման նախնական ընդհանուր կողմնորոշիչ չափաքանակները*</t>
  </si>
  <si>
    <t xml:space="preserve">*1-ին և 5-րդ տողերը լրացվում են, եթե հայտատու մարմնին տրամադրվել է  նախնական ընդհանուր կողմնորոշիչ չափաքանակ: </t>
  </si>
  <si>
    <t>Հայտով ներկայացված՝ 2026-2028թթ ընդհանուր ծախսերի համեմատությունը ՀՀ 2025թ. պետական բյուջեի և 2026-2028թթ. համար սահմանված նախնական կողմնորոշիչ չափաքանակների հետ</t>
  </si>
  <si>
    <t>Սույն հավելվածը լրացվում է նոր նախաձեռնությունների ներկայացման փուլում:</t>
  </si>
  <si>
    <t>Սույն հավելվածը լրացվում է 2026թ. բյուջետային հայտի  ներկայացման փուլում:</t>
  </si>
  <si>
    <t xml:space="preserve">27․ Բացել բյուջետային ծախսերը ըստ բյուջետային ծախսերի գործառական դասակարգման առանձին կատեգորիաների մակարդակով </t>
  </si>
  <si>
    <t>38. Ներկայացվում է համապատասխան խաչվող քաղաքականության իրականացման հետ կապված իրավիճակի նկարագրությունը: Ներկայացվում է տվյալ քաղաքականության շրջանակներում պետական մարմնի պատասխանատվությամբ իրականացվող ծրագրերի և միջոցառումների գծով վերջին միտումները ինչպես ոչ ֆինանսական, այնպես էլ ֆինանսական ցուցանիշների մակարդակով:</t>
  </si>
  <si>
    <t>41․ Ներկայացնել 1-5 թվանշանով, որտեղ 1 թվանշանը ենթադրում է առավել բարձր հավանականություն:</t>
  </si>
  <si>
    <t>2026թ. բյուջե (ներառյալ ընդլայնումները և նոր նախաձեռնությունները)</t>
  </si>
  <si>
    <t>2025թ. 
(հաստատված բյուջե)</t>
  </si>
  <si>
    <t xml:space="preserve">2024թ.  (փաստացի) </t>
  </si>
  <si>
    <t xml:space="preserve">2025թ (հաստատված բյուջե) </t>
  </si>
  <si>
    <t xml:space="preserve">2026թ. </t>
  </si>
  <si>
    <t xml:space="preserve">2027թ. </t>
  </si>
  <si>
    <t xml:space="preserve">2028թ. </t>
  </si>
  <si>
    <t xml:space="preserve"> ԲԳԿ</t>
  </si>
  <si>
    <t>2026թ. բազային բյուջե</t>
  </si>
  <si>
    <t>2027թ. բազային բյուջե</t>
  </si>
  <si>
    <t>2028թ. բազային բյուջե</t>
  </si>
  <si>
    <t>Հիմնավորումներ/ Պատճառներ (այդ թվում՝ 2025 թվականի հաստատված բյուջեի նկատմամբ 2026թ. բազային բյուջեի տարբերության պատճառները ըստ հիմնական գործոնների*</t>
  </si>
  <si>
    <t>ԲԳԿ/Ծրագիր/Միջոցառում</t>
  </si>
  <si>
    <t>Աղբյուրը*</t>
  </si>
  <si>
    <t>Միջոցառման նախատեսվող ավարտի տարեթիվ</t>
  </si>
  <si>
    <t>Արտարժույթ</t>
  </si>
  <si>
    <t>* դրամաշնորհի և վարկի գումարների մեջ հաշվարկված են նաև համաֆինանսավորման դրամական  միջոցները:</t>
  </si>
  <si>
    <t xml:space="preserve">Ծրագրի դասիչը </t>
  </si>
  <si>
    <t>Միջոցառման դասիչը</t>
  </si>
  <si>
    <t>Միջոցառման նկարագրություն</t>
  </si>
  <si>
    <t>Ընդհանուր արժեքը (հազ. եվրո, դոլար,դրամ)</t>
  </si>
  <si>
    <t xml:space="preserve">Նախատեսվող մնացորդը  2026 թվականի տարվա վերջի դրությամբ </t>
  </si>
  <si>
    <t>Հազար դրամ</t>
  </si>
  <si>
    <t>2025թ. Հաստատված/ճշտված բյուջե,</t>
  </si>
  <si>
    <t xml:space="preserve"> 2026թ. </t>
  </si>
  <si>
    <t xml:space="preserve"> 2027թ. </t>
  </si>
  <si>
    <t xml:space="preserve"> 2028թ. </t>
  </si>
  <si>
    <t xml:space="preserve">Հավելված N 11. Ավարտի ժամկետ ունեցող միջոցառումները </t>
  </si>
  <si>
    <r>
      <t>4. Ֆինանսական ակտիվների կառավարմանն առնչվող միջոցառումները</t>
    </r>
    <r>
      <rPr>
        <vertAlign val="superscript"/>
        <sz val="10"/>
        <color theme="1"/>
        <rFont val="GHEA Grapalat"/>
        <family val="3"/>
      </rPr>
      <t>5</t>
    </r>
    <r>
      <rPr>
        <sz val="10"/>
        <color theme="1"/>
        <rFont val="GHEA Grapalat"/>
        <family val="3"/>
      </rPr>
      <t>՝</t>
    </r>
  </si>
  <si>
    <t xml:space="preserve"> Ծրագրի/միջոցառման դասիչը</t>
  </si>
  <si>
    <t xml:space="preserve">Հավելված 3. ՄԱՍ 1.  </t>
  </si>
  <si>
    <t>5․ Համառոտ ներկայացնել պետական մարմնի պատասխանատվության ներքո իրականացվող բյուջետային ծրագրերի շրջանակներում իրականացվող ֆինանսական ակտիվների կառավարման այն հիմնական միջոցառումները (բաժնետոմսերի ձեռք բերում, վարկերի տրամադրում և այլն), որոնք ուղղված են գերակա վերջնական արդյունքների ապահովմանը</t>
  </si>
  <si>
    <t>Ծախսային խնայողության գծով առաջարկը (-)</t>
  </si>
  <si>
    <t xml:space="preserve"> Ծրագիր6</t>
  </si>
  <si>
    <t xml:space="preserve"> Ծրագրի նպատակը/Միջոցառման նկարագրությունը</t>
  </si>
  <si>
    <r>
      <t xml:space="preserve"> Միջոցառում</t>
    </r>
    <r>
      <rPr>
        <b/>
        <vertAlign val="superscript"/>
        <sz val="10"/>
        <rFont val="GHEA Grapalat"/>
        <family val="3"/>
      </rPr>
      <t>8</t>
    </r>
  </si>
  <si>
    <t>8.Լրացվում է համապատասխան միջոցառման դասիչը՝ Ծրագրային դասակարգչով սահմանված դասիչներին համապատասխան</t>
  </si>
  <si>
    <r>
      <t>Տեսակ</t>
    </r>
    <r>
      <rPr>
        <vertAlign val="superscript"/>
        <sz val="11"/>
        <rFont val="GHEA Grapalat"/>
        <family val="3"/>
      </rPr>
      <t>42</t>
    </r>
  </si>
  <si>
    <r>
      <t>Իրավական հիմք</t>
    </r>
    <r>
      <rPr>
        <vertAlign val="superscript"/>
        <sz val="11"/>
        <rFont val="GHEA Grapalat"/>
        <family val="3"/>
      </rPr>
      <t>43</t>
    </r>
  </si>
  <si>
    <t>42.Լրացվում է միջոցառման տեսակը՝ ընթացիկ կամ կապիտալ:</t>
  </si>
  <si>
    <t>43.Լրացվում է միջոցառման հիմքը՝ միջազգային համաձայնագիր, միջազգային պայմանագիր, կառավարության որոշում:</t>
  </si>
  <si>
    <r>
      <t>Միջոցառման սկզբի տարեթիվ</t>
    </r>
    <r>
      <rPr>
        <vertAlign val="superscript"/>
        <sz val="11"/>
        <color theme="1"/>
        <rFont val="GHEA Grapalat"/>
        <family val="3"/>
      </rPr>
      <t>44</t>
    </r>
  </si>
  <si>
    <t>44.Լրացվում է միջոցառման սկիզբը՝ անկախ ՄԺԾԾ ժամանակամիջոցից</t>
  </si>
  <si>
    <t xml:space="preserve">6․ Լրացվում է համապատասխան ծրագրի դասիչը՝ Ծրագրային դասակարգչով սահմանված դասիչներին համապատասխան </t>
  </si>
  <si>
    <r>
      <t xml:space="preserve"> Վերջնական արդյունքի նկարագրությունը/Միջոցառման տեսակը</t>
    </r>
    <r>
      <rPr>
        <b/>
        <vertAlign val="superscript"/>
        <sz val="10"/>
        <rFont val="GHEA Grapalat"/>
        <family val="3"/>
      </rPr>
      <t>10</t>
    </r>
  </si>
  <si>
    <r>
      <t xml:space="preserve"> ԲԳԿ/Ծրագրի /միջոցառման անվանումը</t>
    </r>
    <r>
      <rPr>
        <b/>
        <vertAlign val="superscript"/>
        <sz val="10"/>
        <rFont val="GHEA Grapalat"/>
        <family val="3"/>
      </rPr>
      <t>9</t>
    </r>
  </si>
  <si>
    <t>10. Լրացվում է տվյալ միջոցառման տեսակը՝ Ծառայությունների մատուցում, Տրանսֆերտների տրամադրում, Ֆինանսավորման ծախսերի իրականացում և այլն: Միջոցառումների տեսակների սպառիչ ցանկը և դրանց առնչվող տեղեկատվության վերաբերյալ մանրամասն պահանջները ներկայացված են մեթոդական ցուցումների բաղկացուցիչ մաս հանդիսացող «Ծրագրային բյուջետավորման ձևաչափով բյուջետային ծրագրերի և միջոցառումների սահմանման» մեթոդական ձեռնարկով:</t>
  </si>
  <si>
    <t>9. Բյուջետային ծրագրի տողում լրացվում է ծրագրի անվանումը, իսկ միջոցառման տողում՝ միջոցառման անվանումը</t>
  </si>
  <si>
    <t>23․ Միջոցառման յուրանաքանչյուր տվյալ լրացվում է այդ տվյալի վերնագրի տակ գտնվող սյան մեջ:</t>
  </si>
  <si>
    <t>Պետական մարմնի անվանումը _______________________________________________________________</t>
  </si>
  <si>
    <t>Հազար  դրամ</t>
  </si>
  <si>
    <t xml:space="preserve">2026թ.  </t>
  </si>
  <si>
    <t>2025թ. ((հաստատված բյուջե)</t>
  </si>
  <si>
    <t xml:space="preserve">
2024թ․ 
(փաստացի)
</t>
  </si>
  <si>
    <t xml:space="preserve"> 2024թ․ 
(փաստացի)</t>
  </si>
  <si>
    <t>2024թ. (փաստացի)</t>
  </si>
  <si>
    <t>2025թ.
(հաստատված բյուջե)</t>
  </si>
  <si>
    <t>Սույն հավելվածի Մաս 2-ի 1-11 սյունակները ներկայացվում են  բազային բյուջեի ներկայացման փուլում, 12-14 սյունակները՝ նոր նախաձեռնությունների ներկայացման փուլում, իսկ 15-17-րդ սյունակները՝ 2026թ. բյուջետային հայտի ներկայացման փուլում</t>
  </si>
  <si>
    <t>Սույն հավելվածը լրացվում է ՄԺԾԾ նոր նախաձեռնությունների ներկայացման և 2026թ. բյուջետային հայտի ներկայացման փուլում:</t>
  </si>
  <si>
    <t>Սույն հավելվածը լրացվում է նոր նախաձեռնությունների ներկայացման փուլում և 2026թ. բյուջետային հայտի ներկայացման փուլում:</t>
  </si>
  <si>
    <t>*Սույն հավելվածը ներկայացվում է ՀՀ վարչապետի որոշմամբ հաստատված ժամանակացույցի 3-րդ կետի 3-րդ ենթակետի ա) պարբերությամբ սահմանված ժամկետում</t>
  </si>
  <si>
    <t>Սույն հավելվածը ներկայացվում է բազային բյուջեի և 2026թ. Բյուջետային հայտի ներկայացման փուլերում</t>
  </si>
  <si>
    <t>01</t>
  </si>
  <si>
    <t xml:space="preserve"> Արդարադատության ոլորտում քաղաքականության  մշակում, ծրագրերի համակարգում, խորհրդատվության և մոնիտորինգի իրականացում </t>
  </si>
  <si>
    <t xml:space="preserve">Արդարադատության ոլորտում քաղաքականության, խորհրդատվության, մոնիտորինգի, գնման և աջակցության իրականացում </t>
  </si>
  <si>
    <t xml:space="preserve"> ՀՀ արդարադատության նախարարություն</t>
  </si>
  <si>
    <t xml:space="preserve"> 4111/ Աշխատողների աշխատավարձեր և հավելավճարներ </t>
  </si>
  <si>
    <t xml:space="preserve"> 4112/ Պարգևատրումներ, դրամական խրախուսումներ և հատուկ վճարներ</t>
  </si>
  <si>
    <t xml:space="preserve"> 4113/ Քաղաքացիական, դատական և պետական ծառայողների պարգևատրում  </t>
  </si>
  <si>
    <t xml:space="preserve"> 4212/էներգետիկ  ծառայություններ</t>
  </si>
  <si>
    <t xml:space="preserve"> 4213/Կոմունալ ծառայություններ</t>
  </si>
  <si>
    <t>4214/Կապի ծառայություններ</t>
  </si>
  <si>
    <t>4215/Ապահովագրական ծախսեր</t>
  </si>
  <si>
    <t>4216/Գույքի և սարքավորումների վարձակալություն</t>
  </si>
  <si>
    <t xml:space="preserve"> 4221/ Ներքին գործուղումներ</t>
  </si>
  <si>
    <t xml:space="preserve"> 4222/ Արտասահմանյան գործուղումների գծով ծախսեր</t>
  </si>
  <si>
    <t>4231/ Վարչական ծառայություններ</t>
  </si>
  <si>
    <t>4232/ Համակարգչային ծառայություններ</t>
  </si>
  <si>
    <t xml:space="preserve"> 4233/ Աշխատակազմի մասնագիտական զարգացման ծառայություններ</t>
  </si>
  <si>
    <t xml:space="preserve"> 4234/ Տեղեկատվական ծառայություններ</t>
  </si>
  <si>
    <t xml:space="preserve"> 4235/ Կառավարչական ծառայություններ</t>
  </si>
  <si>
    <t>4237/ Ներկայացուցչական ծախսեր</t>
  </si>
  <si>
    <t xml:space="preserve"> 4239/ Ընդհանուր բնույթի այլ ծառայություններ</t>
  </si>
  <si>
    <t>4241/ Մասնագիտական ծառայություններ</t>
  </si>
  <si>
    <t>4251/ Շենքերի և կառույցների ընթացիկ նորոգում և պահպանում</t>
  </si>
  <si>
    <t xml:space="preserve"> 4252/ Մեքենաների և սարքավորումների ընթացիկ նորոգում և պահպանում</t>
  </si>
  <si>
    <t xml:space="preserve"> 4261/Գրասենյակային նյութեր և հագուստ</t>
  </si>
  <si>
    <t xml:space="preserve"> 4264/Տրանսպորտային նյութեր</t>
  </si>
  <si>
    <t xml:space="preserve"> 4267/ենցաղային և հանրային սննդի նյութեր</t>
  </si>
  <si>
    <t>4269/Հատուկ նպատակային այլ նյութեր</t>
  </si>
  <si>
    <t>4621/Ընթացիկ դրամաշնորհներ միջազգային կազմակերպություններին</t>
  </si>
  <si>
    <t>4823/Պարտադիր վճարներ</t>
  </si>
  <si>
    <t>4831/Դատարանների կողմից նշանակված տույժեր և տուգանքներ</t>
  </si>
  <si>
    <t xml:space="preserve">4851/Կառավարման մարմինների գործունեության հետևանքով առաջացած վնասվածքների կամ վնասների վերականգնում
</t>
  </si>
  <si>
    <t>Անձնական տվյալների պաշտպանության իրականացում</t>
  </si>
  <si>
    <t xml:space="preserve">Աջակցություն օրենսդրության զարգացման և իրավական հետազոտությունների կենտրոնի գործունեությանը </t>
  </si>
  <si>
    <t>4639/Այլ ընթացիկ դրամաշնորհներ</t>
  </si>
  <si>
    <t>ՀՀ արդարադատության նախարարության կարողությունների զարգացում և տեխնիկական հագեցվածության ապահովում</t>
  </si>
  <si>
    <t>5122/Վարչական սարքավորումներ</t>
  </si>
  <si>
    <t>03</t>
  </si>
  <si>
    <t xml:space="preserve">Քաղաքացիական կացության ակտերի գրանցում </t>
  </si>
  <si>
    <t xml:space="preserve"> այդ թվում` </t>
  </si>
  <si>
    <t xml:space="preserve">Քաղաքացիական կացության ակտերի գրանցման ծառայությունների տրամադրում </t>
  </si>
  <si>
    <t>4729/ Այլ նպաստներ բյուջեից</t>
  </si>
  <si>
    <t>02</t>
  </si>
  <si>
    <t xml:space="preserve">Դատական և հանրային պաշտպանություն </t>
  </si>
  <si>
    <t xml:space="preserve">Հանրային պաշտպանության ծառայություններ </t>
  </si>
  <si>
    <t xml:space="preserve">Սնանկության գործերով կառավարչական ծառայությունների ձեռքբերում </t>
  </si>
  <si>
    <t xml:space="preserve">ՀՀ արդարադատության նախարարություն </t>
  </si>
  <si>
    <t xml:space="preserve">Փորձաքննությունների ծառայությունների տրամադրում </t>
  </si>
  <si>
    <t>4235/ Կառավարչական ծառայություններ</t>
  </si>
  <si>
    <t xml:space="preserve"> Աջակցություն «Արբիտրաժի և հաշտարարության հայաստանյան կենտրոն»  հիմնադրամի գործունեությանը </t>
  </si>
  <si>
    <t>05</t>
  </si>
  <si>
    <t xml:space="preserve">Քրեակատարողական ծառայություններ </t>
  </si>
  <si>
    <t xml:space="preserve"> ՀՀ արդարադատության նախարարության քրեակատարողական ծառայություն</t>
  </si>
  <si>
    <t xml:space="preserve">Քրեակատարողական ծառայություն </t>
  </si>
  <si>
    <t>4861/Այլ ծախսեր</t>
  </si>
  <si>
    <t>Պրոբացիայի ծառայություններ</t>
  </si>
  <si>
    <t xml:space="preserve"> ՀՀ արդարադատության նախարարության պրոբացիայի ծառայություն</t>
  </si>
  <si>
    <t>4111 /Աշխատողների աշխատավարձեր և հավելավճարներ</t>
  </si>
  <si>
    <t xml:space="preserve"> 4112 /Պարգևատրումներ, դրամական խրախեւսումներ և հատուկ վճարներ</t>
  </si>
  <si>
    <t xml:space="preserve"> 4113/ Քաղաքացիական, դատական և պետական ծառայողների պարգևատրում </t>
  </si>
  <si>
    <t>4212 /Էներգետիկ ծառայություններ</t>
  </si>
  <si>
    <t xml:space="preserve"> 4213 /Կոմունալ ծառայություններ</t>
  </si>
  <si>
    <t>4214 /Կապի ծառայություններ</t>
  </si>
  <si>
    <t>4215 /Ապահովագրական ծախսեր</t>
  </si>
  <si>
    <t>4216 /Գույքի և սարքավորումների վարձակալություն</t>
  </si>
  <si>
    <t>4221 /Ներքին  գործուղումներ</t>
  </si>
  <si>
    <t>4222 /Արտասահմանյան գործուղումների գծով ծախսեր</t>
  </si>
  <si>
    <t>4231 /Վարչական ծառայություններ</t>
  </si>
  <si>
    <t>4232 /Համակարգչային ծառայություններ</t>
  </si>
  <si>
    <t>4234 /Տեղեկատվական ծառայություններ</t>
  </si>
  <si>
    <t>4237 /Ներկայացուցչական  ծախսեր</t>
  </si>
  <si>
    <t>4239 /Ընդհանուր բնույթի այլ ծառայություններ</t>
  </si>
  <si>
    <t>4251 /Շենքերի և կառույցների ընթացիկ նորոգում և պահպանում</t>
  </si>
  <si>
    <t>4252 /Մեքենաների և սարքավորումների ընթացիկ նորոգում և պահպանում</t>
  </si>
  <si>
    <t>4261 /Գրասենյակային նյութեր և հագուստ</t>
  </si>
  <si>
    <t>4264 /Տրանսպորտային նյութեր</t>
  </si>
  <si>
    <t xml:space="preserve"> 4267 /Կենցաղային և հանրային սննդի նյութեր </t>
  </si>
  <si>
    <t>4269/ Հատուկ նպատակային այլ նյութեր</t>
  </si>
  <si>
    <t>4621/ Ընթացիկ դրամաշնորհներ միջազգային կազմակերպություններին</t>
  </si>
  <si>
    <t>4823 /Պարտադիր վճարներ</t>
  </si>
  <si>
    <t>09</t>
  </si>
  <si>
    <t xml:space="preserve">Իրավախախտում կատարած անձանց գեղագիտական դաստիարակության և կրթական ծրագրերի իրականացում </t>
  </si>
  <si>
    <t>4637/Ընթացիկ դրամաշնորհներ պետական և համայնքների ոչ առևտրային կազմակերպություններին</t>
  </si>
  <si>
    <t xml:space="preserve"> ՀՀ արդարադատության նախարարության պրոբացիայի ծառայության կարողությունների զարգացում և տեխնիկական հագեցվածության ապահովում </t>
  </si>
  <si>
    <t>5129 / Այլ մեքենաներ և սարքավորումներ</t>
  </si>
  <si>
    <t xml:space="preserve">5132/ Ոչ նյութական հիմնական միջոցներ </t>
  </si>
  <si>
    <t xml:space="preserve">ՀՀ արդարադատության նախարարության քրեակատարողական  ծառայության կարողությունների զարգացում և տեխնիկական հագեցվածության ապահովում </t>
  </si>
  <si>
    <t>5122/ Վարչական սարքավորումներ</t>
  </si>
  <si>
    <t>5134/ախագծահետազոտական ծախսեր</t>
  </si>
  <si>
    <t>5112/Շենքերի և շինությունների շինարարություն</t>
  </si>
  <si>
    <t>08</t>
  </si>
  <si>
    <t xml:space="preserve"> Իրավական իրազեկում և տեղեկատվության ապահովում </t>
  </si>
  <si>
    <t xml:space="preserve">Հրատարակչական, տեղեկատվական և տպագրական ծառայություններ </t>
  </si>
  <si>
    <t xml:space="preserve">Թարգմանչական ծառայություններ </t>
  </si>
  <si>
    <t>04</t>
  </si>
  <si>
    <t xml:space="preserve">Արխիվային ծառայություններ </t>
  </si>
  <si>
    <t>4655/Կապիտալ դրամաշնորհներ պետական և համայնքների ոչ առևտրային կազմակերպություններին</t>
  </si>
  <si>
    <t xml:space="preserve">Արդարադատության համակարգի աշխատակիցների վերապատրաստում և հատուկ ուսուցում </t>
  </si>
  <si>
    <t xml:space="preserve"> Հատուկ ծառայողների վերապատրաստում և հատուկ ուսուցում </t>
  </si>
  <si>
    <t xml:space="preserve"> Դատավորների, դատախազների, դատավորների ու դատախազների  թեկնածուների ցուցակում գտնվող անձանց, դատական ծառայողների, դատախազության աշխատակազմում ծառայողների, դատական կարգադրիչների վերապատրաստման և հատուկ ուսուցման ծառայություններ </t>
  </si>
  <si>
    <t xml:space="preserve"> Հարկադիր կատարման ծառայություններ</t>
  </si>
  <si>
    <t xml:space="preserve">Հարկադիր կատարման ենթակա ակտերի կատարումն ապահովող ծառայություններ </t>
  </si>
  <si>
    <t xml:space="preserve"> ՀՀ արդարադատության նախարարության հարկադիր կատարումն ապահովող ծառայություն</t>
  </si>
  <si>
    <t>4729/Այլ նպաստներ բյուջեից</t>
  </si>
  <si>
    <t>4824/Պետական հատվածի տարբեր մակարդակների կողմից միմյանց նկատմամբ կիրառվող տույժեր</t>
  </si>
  <si>
    <t xml:space="preserve">Հարկադիր կատարման ծառայության տեխնիկական հագեցվածության բարելավում </t>
  </si>
  <si>
    <t xml:space="preserve"> Քրեակատարողական  նոր հիմնարկի շկառուցում և հետագա շահագործում</t>
  </si>
  <si>
    <t xml:space="preserve">Մասնագիտական վերապատրաստում անցնող ունկնդիրներին կրթաթոշակի տրամադրում </t>
  </si>
  <si>
    <t>4727/ Այլ նպաստներ բյուջեից</t>
  </si>
  <si>
    <t xml:space="preserve"> Քրեակատարողական հիմնարկների շենքային պայմանների բարելավում </t>
  </si>
  <si>
    <t>Քրեակատարողական ծառայության տրանսպորտային միջոցներով ապահովվածության բարելավում</t>
  </si>
  <si>
    <t xml:space="preserve"> 5121/Տրանսպորտային սարքավորումներ</t>
  </si>
  <si>
    <t xml:space="preserve"> Հակակոռուպցիոն դատարանի շենքային պայմանների բարելավում </t>
  </si>
  <si>
    <t xml:space="preserve"> ՀՀ արդարադատության նախարարություն </t>
  </si>
  <si>
    <t xml:space="preserve"> 4236/Կենցաղային և հանրային սննդի ծառայություններ</t>
  </si>
  <si>
    <t>ՀՀ  արդարադատության նախարարություն</t>
  </si>
  <si>
    <t>1052</t>
  </si>
  <si>
    <t>Քաղաքացիական կացության ակտերի գրանցում</t>
  </si>
  <si>
    <t>Քաղաքացիական կացության ակտերի գրանցման համակարգի զարգացում, գործընթացի արդյունավետության բարելավում</t>
  </si>
  <si>
    <t>Քաղաքացիական կացության ակտերի գրանցման ծառայությունների տրամադրում</t>
  </si>
  <si>
    <t>Քաղաքացիական կացության ակտերի գրանցման, տեղեկանքների տրամադրման, ակտային գրանցումների վերականգնման, ակտային գրանցումներում ուղղումների, փոփոխությունների կատարման համար համայնքի ղեկավարին պատվիրակված լիազորությունների իրականացման ապահովում</t>
  </si>
  <si>
    <t>Ծառայությունների մատուցում</t>
  </si>
  <si>
    <t>1057</t>
  </si>
  <si>
    <t>Արդարադատության ոլորտում քաղաքականության  մշակում, ծրագրերի համակարգում, խորհրդատվության և մոնիտորինգի իրականացում</t>
  </si>
  <si>
    <t>Արդարադատության ոլորտում քաղաքականության, խորհրդատվության, մոնիտորինգի, գնման և աջակցության իրականացում</t>
  </si>
  <si>
    <t>Արդարադատության քաղաքականության իրագործմանն ուղղված ծրագրերի արդյունավետության բարելավում</t>
  </si>
  <si>
    <t>Ոլորտի քաղաքականության, խորհրդատվության, մոնիտորինգի, արդարադատության ծրագրերի համակարգման ծառայություններ</t>
  </si>
  <si>
    <t>Անձնական տվյալների պաշտպանության հետ կապված հարաբերությունների սուբյեկտների իրավունքների պաշտպանության ապահովում</t>
  </si>
  <si>
    <t>Աջակցություն օրենսդրության զարգացման և իրավական հետազոտությունների կենտրոնի գործունեությանը</t>
  </si>
  <si>
    <t>Օրենսդրության զարգացման և իրավական հետազոտությունների կենտրոնի գործնեության ապահովում</t>
  </si>
  <si>
    <t>ՀՀ արդարադատության նախարարության աշխատանքային պայմանների բարելավման համար վարչական սարքավորումների ձեռք բերում</t>
  </si>
  <si>
    <t>Պետական մարմինների կողմից օգտագործվող ոչ ֆինանսական ակտիվների հետ գործառնություններ</t>
  </si>
  <si>
    <t>1093</t>
  </si>
  <si>
    <t>Դատական և հանրային պաշտպանություն</t>
  </si>
  <si>
    <t>Իրավունքի պաշտպանության հասանելիության և օբյեկտիվության ապահովում</t>
  </si>
  <si>
    <t>Հանրային պաշտպանի ծառայությունների հասցեականության և  դատական գործընթացներին աջակցության ապահովում</t>
  </si>
  <si>
    <t>Հանրային պաշտպանության ծառայություններ</t>
  </si>
  <si>
    <t>Օրենսդրությամբ սահմանված դեպքերում քաղաքացիներին անվճար իրավաբանական ծառայությունների տրամադրում</t>
  </si>
  <si>
    <t>Սնանկության գործերով կառավարչական ծառայությունների ձեռքբերում</t>
  </si>
  <si>
    <t>Օրենսդրությամբ (օրենքներով և կառավարության որոշումներով) նախատեսված օժանդակություն և փոխհատուցումներ</t>
  </si>
  <si>
    <t>Փորձաքննությունների ծառայությունների տրամադրում</t>
  </si>
  <si>
    <t>Քրեական հետապնդում, վարչական վարույթ իրականացնող մարմինների կամ քրեական գործերով դատարանների որոշումների հիման վրա փորձագիտական հետազոտությունների իրականացում և դրա արդյունքում փորձագետի եզրակացությունների տրամադրում:</t>
  </si>
  <si>
    <t>Աջակցություն « Արբիտրաժի և հաշտարարության հայաստանյան կենտրոն»  հիմնադրամի գործունեությանը</t>
  </si>
  <si>
    <t xml:space="preserve">«Արբիտրաժի և հաշտարարության հայաստանյան կենտրոն» հիմնադրամի գործունեության ապահովում </t>
  </si>
  <si>
    <r>
      <t>ԸՆԴԱՄԵՆԸ</t>
    </r>
    <r>
      <rPr>
        <b/>
        <vertAlign val="superscript"/>
        <sz val="9"/>
        <rFont val="GHEA Grapalat"/>
        <family val="3"/>
      </rPr>
      <t>7</t>
    </r>
  </si>
  <si>
    <t>1120</t>
  </si>
  <si>
    <t>Քրեակատարողական ծառայություններ</t>
  </si>
  <si>
    <t>Դատապարտյալների պատժի կատարման և ուղղման համար անհրաժեշտ պայմանների ապահովում</t>
  </si>
  <si>
    <t>Դատապարտյալների զբաղվածության և իրավունքների պաշտպանություն</t>
  </si>
  <si>
    <t>Դատապարտյալների և կալանավորված անձանց վերահսկողություն, կալանավայրերում դատապարտյալների և կալանավորված անձանց պահման պայմանների ապահովում, դատապարտյալների սոցիալ- հոգեբանական վերականգնում, ուսուցում, վերասոցիալականացում</t>
  </si>
  <si>
    <t>Քրեական արդարադատության իրականացման աջակցություն, հասարակության անվտանգության ապահովումը՛ կրկնահանցագործության կանխարգելման և կրճատման միջոցով, պատժի ենթարկված անձի վերասոցիալականացում</t>
  </si>
  <si>
    <t>Իրավախախտում կատարած անձանց գեղագիտական դաստիարակության և կրթական ծրագրերի իրականացում</t>
  </si>
  <si>
    <t>Քրեակատարողական հիմնարկներում գտնվող իրավախախտում կատարած անձանց գեղագիտական դաստիարակության և կրթության ծրագրերի իրականացում</t>
  </si>
  <si>
    <t>ՀՀ արդարադատության նախարարության պրոբացիայի ծառայության կարողությունների զարգացում և տեխնիկական հագեցվածության ապահովում</t>
  </si>
  <si>
    <t>ՀՀ արդարադատության նախարարության  պրոբացիայի ծառայության համար վարչական և այլ  սարքավորումների ձեռք բերում</t>
  </si>
  <si>
    <t>ՀՀ արդարադատության նախարարության քրեակատարողական  ծառայության կարողությունների զարգացում և տեխնիկական հագեցվածության ապահովում</t>
  </si>
  <si>
    <t>ՀՀ արդարադատության նախարարության  քրեակատարողական ծառայության  աշխատանքային պայմանների բարելավման համար վարչական սարքավորումների ձեռք բերում</t>
  </si>
  <si>
    <t>Քրեակատարողական նոր հիմնարկի կառուցում և հետագա շահագործում</t>
  </si>
  <si>
    <t>Միջազգային չափանիշներին համապատասխան ազատությունից զրկված անձանց համար պատշաճ պայմանների ապահովման նպատակով նոր քրեակատարողական հիմնարկի կառուցում</t>
  </si>
  <si>
    <t>1123</t>
  </si>
  <si>
    <t>Իրավական իրազեկում և տեղեկատվության ապահովում</t>
  </si>
  <si>
    <t>Հանրության իրազեկվածության ապահովում</t>
  </si>
  <si>
    <t>Իրավական տեղեկատվության մատչելիության և հանրության իրազեկվածության մակարդակի աճ</t>
  </si>
  <si>
    <t>Հրատարակչական, տեղեկատվական և տպագրական ծառայություններ</t>
  </si>
  <si>
    <t>ՀՀ-ում ընդունված և ստորագրված իրավական ակտերի պաշտոնական հրատարակման, պետական վկայականների և ձևաթղթերի տպագրման ծառայություններ</t>
  </si>
  <si>
    <t>Թարգմանչական ծառայություններ</t>
  </si>
  <si>
    <t>ՀՀ, ԵՏՄ, ԵՄ իրավական ակտերի, միջազգային պայմանագրերի, միջազգային համագործակցությանն առնչվող փաստաթղթերի, դատական ակտերի, ՄԻԵԴ վճիռների և հարակից փաստաթղթերի, պաշտոնական թարգմանությունների կատարում ու ժամանակին ներկայացում շահառու մարմիններին</t>
  </si>
  <si>
    <t>Արխիվային ծառայություններ</t>
  </si>
  <si>
    <t>ՀՀ արխիվային հավաքածուի պահպանություն, համալրում, հաշվառում, հանրության կողմից արխիվային նյութերի օգտագործման ապահովում</t>
  </si>
  <si>
    <t>1149</t>
  </si>
  <si>
    <t>Արդարադատության համակարգի աշխատակիցների վերապատրաստում և հատուկ ուսուցում</t>
  </si>
  <si>
    <t>Արդարադատության համակարգի աշխատակիցների աշխատանքի  արդյունավետության բարելավում</t>
  </si>
  <si>
    <t>Արդարադատության համակարգի աշխատակիցների մասնագիտական գիտելիքների և կարողությունների բարելավում</t>
  </si>
  <si>
    <t>Հատուկ ծառայողների վերապատրաստում և հատուկ ուսուցում</t>
  </si>
  <si>
    <t>Հատուկ ծառայողների վերապատրաստում և հատուկ ուսուցման կազմակերպում</t>
  </si>
  <si>
    <t>Դատավորների, դատախազների, դատավորների ու դատախազների  թեկնածուների ցուցակում գտնվող անձանց, դատական ծառայողների, դատախազության աշխատակազմում ծառայողների, դատական կարգադրիչների վերապատրաստման և հատուկ ուսուցման ծառայություններ</t>
  </si>
  <si>
    <t>Դատավորների, դատախազների, դատավորների ու դատախազների թեկնածուների ցուցակում գտնվող անձանց, դատական ծառայողների, դատախազության աշխատակազմում ծառայողների և դատական կարգադրիչների վերապատրաստման և հատուկ ուսուցման կազմակերպում</t>
  </si>
  <si>
    <t>1182</t>
  </si>
  <si>
    <t>Հարկադիր կատարման ծառայություններ</t>
  </si>
  <si>
    <t>Հարկադիր կատարման ենթակա ակտերի կատարման ապահովում</t>
  </si>
  <si>
    <t>Հարկադիր կատարման ենթակա ակտերի կատարողական ընթացակարգերի զարգացում և  կատարման ապահովում</t>
  </si>
  <si>
    <t>Հարկադիր կատարման ենթակա ակտերի կատարումն ապահովող ծառայություններ</t>
  </si>
  <si>
    <t>Դատական ակտերի, կատարողական թերթերի, կատարողական մակագրության թերթերի և անբողոքարկելի վարչական ակտերի պահանջների կատարման ապահովում:</t>
  </si>
  <si>
    <t>Հարկադիր կատարման ծառայության տեխնիկական հագեցվածության բարելավում</t>
  </si>
  <si>
    <t xml:space="preserve"> Քրեակատարողական հիմնարկների շենքերի նորոգում, հիմնանորոգում, կառուցում և  նախագծանախահաշվային  փաստաթղթերի  ձեռքբերում </t>
  </si>
  <si>
    <t xml:space="preserve"> Քրեակատարողական ծառայության կարիքների համարավտոմեքենաների ձեռքբերում </t>
  </si>
  <si>
    <t xml:space="preserve"> Դատավորների և դատախազների թեկնածությունների ցուցակում  ընդգրկվելու նպատակով անձանց վերապատրաստման  կրթաթոշակի տրամադրում </t>
  </si>
  <si>
    <t xml:space="preserve"> Տրանսֆերտների տրամադրում </t>
  </si>
  <si>
    <t xml:space="preserve"> Հակակոռուպցիոն քաղաքականության մշակում,ծրագրերի համակարգում և մոնիտորինգի իրականացում</t>
  </si>
  <si>
    <t xml:space="preserve">Ð³í»Éí³Í N 3. ´Ûáõç»ï³ÛÇÝ Íñ³·ñ»ñÇ ¨ ³ÏÝÏ³ÉíáÕ ³ñ¹ÛáõÝùÝ»ñÇ Ý»ñÏ³Û³óÙ³Ý Ó¨³ã³÷* </t>
  </si>
  <si>
    <t>Ø²ê 4. äºî²Î²Ü Ø²ðØÜÆ ¶Ìàì ²ð¸ÚàôÜø²ÚÆÜ (Î²î²ðàÔ²Î²Ü) òàôò²ÜÆÞÜºðÀ 21</t>
  </si>
  <si>
    <t>Ìñ³·ñÇ ÙÇçáó³éáõÙÝ»ñÁ22</t>
  </si>
  <si>
    <t xml:space="preserve"> ´êÎ </t>
  </si>
  <si>
    <t xml:space="preserve"> Ìñ³·Çñ </t>
  </si>
  <si>
    <t xml:space="preserve"> ØÇçáó³éáõÙ23 </t>
  </si>
  <si>
    <t>Æñ³Ï³Ý³óÝáÕÁ/ ³ÏïÇíÝ û·ï³·áñÍáÕÁ/ ß³Ñ³éáõÇ ÁÝïñáõÃÛ³Ý ã³÷áñáßÇãÁ25</t>
  </si>
  <si>
    <r>
      <t>²ñ¹ÛáõÝù³ÛÇÝ ã³÷áñáßÇãÁ</t>
    </r>
    <r>
      <rPr>
        <sz val="7"/>
        <rFont val="Times Armenian"/>
        <family val="1"/>
      </rPr>
      <t>26</t>
    </r>
  </si>
  <si>
    <t>òáõó³ÝÇßÝ»ñ</t>
  </si>
  <si>
    <t xml:space="preserve">¸³ëÇãÁ </t>
  </si>
  <si>
    <t xml:space="preserve">²Ýí³ÝáõÙÁ </t>
  </si>
  <si>
    <t xml:space="preserve"> ¸³ëÇãÁ </t>
  </si>
  <si>
    <t xml:space="preserve">ÜÏ³ñ³·ñáõÃÛáõÝÁ </t>
  </si>
  <si>
    <r>
      <t xml:space="preserve"> î»ë³ÏÁ</t>
    </r>
    <r>
      <rPr>
        <sz val="7"/>
        <rFont val="Times Armenian"/>
        <family val="1"/>
      </rPr>
      <t>24</t>
    </r>
  </si>
  <si>
    <t>2024Ã. (÷³ëï³óÇ )</t>
  </si>
  <si>
    <t>2025Ã. ((Ñ³ëï³ïí³Í µÛáõç»)</t>
  </si>
  <si>
    <t>2026Ã.</t>
  </si>
  <si>
    <t>2027Ã.</t>
  </si>
  <si>
    <t>2028Ã.</t>
  </si>
  <si>
    <t xml:space="preserve"> ÀÜ¸²ØºÜÀ </t>
  </si>
  <si>
    <t xml:space="preserve"> ÐÐ  ³ñ¹³ñ³¹³ïáõÃÛ³Ý Ý³Ë³ñ³ñáõÃÛáõÝ </t>
  </si>
  <si>
    <t xml:space="preserve"> 1052 </t>
  </si>
  <si>
    <t xml:space="preserve"> ø³Õ³ù³óÇ³Ï³Ý Ï³óáõÃÛ³Ý ³Ïï»ñÇ ·ñ³ÝóáõÙ </t>
  </si>
  <si>
    <t xml:space="preserve"> 1052 - 11001 </t>
  </si>
  <si>
    <t>ø³Õ³ù³óÇ³Ï³Ý Ï³óáõÃÛ³Ý ³Ïï»ñÇ ·ñ³ÝóÙ³Ý Í³é³ÛáõÃÛáõÝÝ»ñÇ ïñ³Ù³¹ñáõÙ</t>
  </si>
  <si>
    <t xml:space="preserve"> ø³Õ³ù³óÇ³Ï³Ý Ï³óáõÃÛ³Ý ³Ïï»ñÇ ·ñ³ÝóÙ³Ý, ï»Õ»Ï³ÝùÝ»ñÇ ïñ³Ù³¹ñÙ³Ý, ³Ïï³ÛÇÝ ·ñ³ÝóáõÙÝ»ñÇ í»ñ³Ï³Ý·ÝÙ³Ý, ³Ïï³ÛÇÝ ·ñ³ÝóáõÙÝ»ñáõÙ áõÕÕáõÙÝ»ñÇ, ÷á÷áËáõÃÛáõÝÝ»ñÇ Ï³ï³ñÙ³Ý Ñ³Ù³ñ Ñ³Ù³ÛÝùÇ Õ»Ï³í³ñÇÝ å³ïíÇñ³Ïí³Í ÉÇ³½áñáõÃÛáõÝÝ»ñÇ Çñ³Ï³Ý³óÙ³Ý ³å³ÑáíáõÙ </t>
  </si>
  <si>
    <t xml:space="preserve"> Ì³é³ÛáõÃÛáõÝÝ»ñÇ Ù³ïáõóáõÙ </t>
  </si>
  <si>
    <t xml:space="preserve"> Ì³é³ÛáõÃÛáõÝÁ Ù³ïáõóáÕÇ ³Ýí³ÝáõÙÁ` øÎ²¶ ·ñ³ÝóÙ³Ý  îÆØ ëå³ëñÏÙ³Ý Ï»ÝïñáÝÝ»ñ </t>
  </si>
  <si>
    <t>¶ñ³ÝóáõÙÝ»ñÇ, íÏ³Û³Ï³ÝÝ»ñÇ  ÏñÏÝûñÇÝ³ÏÝ»ñÇ ¨ ï»Õ»Ï³ÝùÝ»ñÇ ÃÇí, Ñ³ï</t>
  </si>
  <si>
    <t/>
  </si>
  <si>
    <t>166000</t>
  </si>
  <si>
    <t xml:space="preserve"> Ø³ïáõóíáÕ Í³é³ÛáõÃÛáõÝÝ»ñÇ  ³íïáÙáï³óÙ³Ý Ù³Ï³ñ¹³ÏÁ, ïáÏáë</t>
  </si>
  <si>
    <t>100</t>
  </si>
  <si>
    <t xml:space="preserve"> 1.ÌÝÝ¹Ç, Ñ³ÛñáõÃÛ³Ý áñáßÙ³Ý, áñ¹»·ñÙ³Ý, Ù³Ñí³Ý å»ï³Ï³Ý ·ñ³ÝóáõÙÝ»ñ, ¹ÇÙáõÙÁ Ý»ñÏ³Û³óÝ»Éáõó Ñ»ïá, ûñ</t>
  </si>
  <si>
    <t>1</t>
  </si>
  <si>
    <t xml:space="preserve"> 2.²ÙáõëÝáõÃÛ³Ý å»ï³Ï³Ý ·ñ³ÝóáõÙ` ¹ÇÙáÕÇ ó³ÝÏáõÃÛ³Ùµ, ¹ÇÙáõÙÁ Ý»ñÏ³Û³óÝ»Éáõó Ñ»ïá, ûñ</t>
  </si>
  <si>
    <t>1-180</t>
  </si>
  <si>
    <t xml:space="preserve"> 3.²ÙáõëÝ³ÉáõÍáõÃÛ³Ý å»ï³Ï³Ý ·ñ³ÝóáõÙ` ¹ÇÙáÕÇ ó³ÝÏáõÃÛ³Ùµ, ¹ÇÙáõÙÁ Ý»ñÏ³Û³óÝ»Éáõó Ñ»ïá, ûñ</t>
  </si>
  <si>
    <t>30-180</t>
  </si>
  <si>
    <t xml:space="preserve"> 4.²Ýí³Ý ÷áËÙ³Ý ·ñ³ÝóáõÙ, ¹ÇÙáõÙÁ Ý»ñÏ³Û³óÝ»Éáõó Ñ»ïá, ³é³í»É³·áõÛÝ Å³ÙÏ»ï, ûñ</t>
  </si>
  <si>
    <t>15</t>
  </si>
  <si>
    <t xml:space="preserve"> 1.øÎ²¶ ¿É»ÏïñáÝ³ÛÇÝ Ï³é³í³ñÙ³Ý Ñ³Ù³Ï³ñ·áõÙ ³éÏ³ ÉÇÝ»Éáõ ¹»åùáõÙ` ¹ÇÙáõÙÁ Ý»ñÏ³Û³óÝ»Éáõó Ñ»ïá, ûñ</t>
  </si>
  <si>
    <t xml:space="preserve"> 2.øÎ²¶ ¿É»ÏïñáÝ³ÛÇÝ Ï³é³í³ñÙ³Ý Ñ³Ù³Ï³ñ·áõÙ µ³ó³Ï³ÛáõÃÛ³Ý ¹»åùáõÙ` ¹ÇÙáõÙÁ Ý»ñÏ³Û³óÝ»Éáõó Ñ»ïá, ûñ</t>
  </si>
  <si>
    <t>3</t>
  </si>
  <si>
    <t xml:space="preserve"> ²é³í»É³·áõÛÝ  Å³ÙÏ»ïÇó áõß Ï³ï³ñí³Í ·ñ³ÝóáõÙÝ»ñÇ  ¨ ïñ³Ù³¹ñíáÕ ï»Õ»Ï³ÝùÝ»ñÇ ï»ë³Ï³ñ³ñ ÏßÇéÁ   ÁÝ¹Ñ³ÝáõñÇ Ù»ç, ïáÏáë</t>
  </si>
  <si>
    <t>5</t>
  </si>
  <si>
    <t xml:space="preserve"> Ø³ïáõóí³Í Í³é³ÛáõÃÛáõÝÝ»ñÇ ¹ÇÙ³ó Ý»ñÏ³Û³óí³Í  µáÕáùÝ»ñÇ ù³Ý³ÏÁ , ïáÏáë</t>
  </si>
  <si>
    <t xml:space="preserve"> ÀÝ¹Ñ³Ýáõñ µáÕáùÝ»ñÇ ÃíÇ Ù»ç ÝáõÛÝ³ïÇå µáÕáùÝ»ñÇ ÏñÏÝáõÃÛ³Ý ïáÏáëÁ</t>
  </si>
  <si>
    <t xml:space="preserve"> 1057 </t>
  </si>
  <si>
    <t xml:space="preserve"> ²ñ¹³ñ³¹³ïáõÃÛ³Ý áÉáñïáõÙ ù³Õ³ù³Ï³ÝáõÃÛ³Ý  Ùß³ÏáõÙ, Íñ³·ñ»ñÇ Ñ³Ù³Ï³ñ·áõÙ, ËáñÑñ¹³ïíáõÃÛ³Ý ¨ ÙáÝÇïáñÇÝ·Ç Çñ³Ï³Ý³óáõÙ </t>
  </si>
  <si>
    <t xml:space="preserve"> 1057 - 11001 </t>
  </si>
  <si>
    <t>²ñ¹³ñ³¹³ïáõÃÛ³Ý áÉáñïáõÙ ù³Õ³ù³Ï³ÝáõÃÛ³Ý, ËáñÑñ¹³ïíáõÃÛ³Ý, ÙáÝÇïáñÇÝ·Ç, ·ÝÙ³Ý ¨ ³ç³ÏóáõÃÛ³Ý Çñ³Ï³Ý³óáõÙ</t>
  </si>
  <si>
    <t xml:space="preserve"> àÉáñïÇ ù³Õ³ù³Ï³ÝáõÃÛ³Ý, ËáñÑñ¹³ïíáõÃÛ³Ý, ÙáÝÇïáñÇÝ·Ç, ³ñ¹³ñ³¹³ïáõÃÛ³Ý Íñ³·ñ»ñÇ Ñ³Ù³Ï³ñ·Ù³Ý Í³é³ÛáõÃÛáõÝÝ»ñ </t>
  </si>
  <si>
    <t xml:space="preserve"> Ì³é³ÛáõÃÛáõÝÁ Ù³ïáõóáÕÇ ³Ýí³ÝáõÙÁ` ÐÐ ³ñ¹³ñ³¹³ïáõÃÛ³Ý Ý³Ë³ñ³ñáõÃÛáõÝ </t>
  </si>
  <si>
    <t>Æñ³í³Ï³Ý ³Ïï»ñÇ Ý³Ë³·Í»ñÇ Ùß³ÏáõÙ, (÷³ëï³ÃÕÃ»ñÇ ¨/Ï³Ù ëï³Ý¹³ñïÝ»ñÇ ÁÝ¹Ñ³Ýáõñ ÃÇíÁ) ù³Ý³Ï, Ñ³ï</t>
  </si>
  <si>
    <t>285</t>
  </si>
  <si>
    <t>ä»ï³Ï³Ý ÷áñÓ³·Çï³Ï³Ý »½ñ³Ï³óáõÃÛáõÝÝ»ñÇ, Ï³ñÍÇùÝ»ñÇ, ¹ÇñùáñßáõÙÝ»ñÇ ïñ³Ù³¹ñáõÙ, ù³Ý³Ï, Ñ³ï</t>
  </si>
  <si>
    <t>5000</t>
  </si>
  <si>
    <t>ä»ï³Ï³Ý é»·ÇëïñáõÙ ·ñ³ÝóÙ³Ý »ÝÃ³Ï³ ëáõµÛ»ÏïÝ»ñÇ å»ï³Ï³Ý ·ñ³ÝóáõÙ ¨ Ýñ³Ýó ³é³ÝÓÝ³óí³Í ëïáñ³µ³Å³ÝáõÙÝ»ñÇ Ñ³ßí³éáõÙ,ëáõµÛ»ÏïÝ»ñÇ ù³Ý³Ï,Ñ³ï</t>
  </si>
  <si>
    <t>71000</t>
  </si>
  <si>
    <t>Æñ³í³µ³Ý³Ï³Ý ³ÝÓ³Ýó å»ï³Ï³Ý ÙÇ³ëÝ³Ï³Ý ¨ å»ï³Ï³Ý ·ñ³Ýó³Ù³ïÛ³ÝÝ»ñÇó Ù»Ï ëáõµÛ»ÏïÇ í»ñ³µ»ñÛ³É å»ï³Ï³Ý é»·ÇëïñáõÙ ³å³ÑáíáÕ ï»Õ»ÏáõÃÛáõÝÝ»ñÇ ïñ³Ù³¹ñáõÙ</t>
  </si>
  <si>
    <t>16500</t>
  </si>
  <si>
    <t>ä»ï³Ï³Ý ÷áñÓ³·Çï³Ï³Ý »½ñ³Ï³óáõÃÛáõÝÝ»ñÇ ïñ³Ù³¹ñÙ³Ý ÙÇçÇÝ Å³ÙÏ»ï, ûñ</t>
  </si>
  <si>
    <t>Îáõë³ÏóáõÃÛáõÝÝ»ñÇ ¨ ³ñÑÙÇáõÃÛáõÝÝ»ñÇ ·ñ³ÝóáõÙ, Å³ÙÏ»ï , ûñ</t>
  </si>
  <si>
    <t xml:space="preserve">   10-25</t>
  </si>
  <si>
    <t>²é³ÝÓÝ³óí³Í ëïáñ³µ³Å³ÝáõÙÝ»ñÇ, ÑÇÙÝ³ñÏÝ»ñÇ ·ñ³ÝóáõÙ, Å³ÙÏ»ï.ûñ</t>
  </si>
  <si>
    <t xml:space="preserve">   1-2</t>
  </si>
  <si>
    <t>²é¨ïñ³ÛÇÝ Ï³½Ù³Ï»ñåáõÃÛáõÝÝ»ñÇ  ·ñ³ÝóáõÙ, Å³ÙÏ»ï.ûñ</t>
  </si>
  <si>
    <t>²ÝÑ³ï Ó»éÝ³ñÏ³ï»ñ»ñÇ ·ñ³ÝóáõÙ, Å³ÙÏ»ï. ûñ</t>
  </si>
  <si>
    <t xml:space="preserve">   1</t>
  </si>
  <si>
    <t>ø³Õ³ù³óÇÝ»ñÇ ÁÝ¹áõÝ»ÉáõÃÛáõÝ, Ù³ñ¹</t>
  </si>
  <si>
    <t>50</t>
  </si>
  <si>
    <t>¸ÇÙáõÙÝ»ñÇ ¨ µáÕáùÝ»ñÇ áõëáõÙÝ³ëÇñáõÙ, Ñ³ï</t>
  </si>
  <si>
    <t>3950</t>
  </si>
  <si>
    <t>Øß³Ïí³Í Çñ³í³Ï³Ý ³Ïï»ñÇ Ý³Ë³·Í»ñÇó ÁÝ¹áõÝí³ÍÝ»ñÇ ï»ë³Ï³ñ³ñ ÏÇßÇéÁ, ïáÏáë</t>
  </si>
  <si>
    <t>80</t>
  </si>
  <si>
    <t>ä»ï³Ï³Ý é»·ÇëïñáõÙ ·ñ³ÝóÙ³Ý ¨ Ñ³ßí³éÙ³Ý  Ù»ñÅáõÙ  ëï³ó³Í ëáõµÛ»ÏïÝ»ñÇ ¨ ëïáñ³µ³Å³ÝáõÙÝ»ñÇ ï»ë³Ï³ñ³ñ ÏßÇéÁ, ïáÏáë</t>
  </si>
  <si>
    <t>0.5</t>
  </si>
  <si>
    <t>Ü³Ë³ï»ëí³ÍÇó ³í»ÉÇ áõß Å³ÙÏ»ïáõÙ å³ï³ëË³Ýí³Í ·ñáõÃÛáõÝÝ»ñÇ ï»ë³Ï³ñ³ñ ÏßÇéÁ ÁÝ¹Ñ³ÝáõñÇ Ù»ç, ïáÏáë</t>
  </si>
  <si>
    <t>10</t>
  </si>
  <si>
    <t>¸³ï³Çñ³í³Ï³Ý µ³ñ»÷áËáõÙÝ»ñÇÝ  áõÕÕí³Í ÙÇçáó³éáõÙÝ»ñÇ Ï³ï³ñÙ³Ý ï»ë³Ï³ñ³ñ ÏßÇéÁ, ïáÏáë</t>
  </si>
  <si>
    <t>75</t>
  </si>
  <si>
    <t>ÎáéáõåóÇ³ÛÇ ¹»Ù  å³Ûù³ñÇ é³½Ù³í³ñáõÃÛáõÝÇó  µËáÕ ÙÇçáó³éáõÙÝ»ñÇ Ï³ï³ñÙ³Ý ï»ë³Ï³ñ³ñ ÏßÇéÁ, ïáÏáë</t>
  </si>
  <si>
    <t>70</t>
  </si>
  <si>
    <t>´¶Î-Ç ·Íáí Ñ³ëï³ïí³Í µÛáõç»Ç ÝÏ³ïÙ³Ùµ Ï³ï³ñÙ³Ý Ýí³½³·áõÛÝ ïáÏáë</t>
  </si>
  <si>
    <t>90</t>
  </si>
  <si>
    <t xml:space="preserve"> 1057 - 11003 </t>
  </si>
  <si>
    <t>²ÝÓÝ³Ï³Ý ïíÛ³ÉÝ»ñÇ å³ßïå³ÝáõÃÛ³Ý Çñ³Ï³Ý³óáõÙ</t>
  </si>
  <si>
    <t xml:space="preserve"> ²ÝÓÝ³Ï³Ý ïíÛ³ÉÝ»ñÇ å³ßïå³ÝáõÃÛ³Ý Ñ»ï Ï³åí³Í Ñ³ñ³µ»ñáõÃÛáõÝÝ»ñÇ ëáõµÛ»ÏïÝ»ñÇ Çñ³íáõÝùÝ»ñÇ å³ßïå³ÝáõÃÛ³Ý ³å³ÑáíáõÙ </t>
  </si>
  <si>
    <t xml:space="preserve"> Ì³é³ÛáõÃÛáõÝÁ Ù³ïáõóáÕÇ ³Ýí³ÝáõÙÁ` ÐÐ ³ñ¹³ñ³¹³ïáõÃÛ³Ý Ý³Ë³ñ³ñáõÃÛ³Ý ³ÝÓÝ³Ï³Ý ïíÛ³ÉÝ»ñÇ å³ßïå³ÝáõÃÛ³Ý ·áñÍ³Ï³ÉáõÃÛáõÝ </t>
  </si>
  <si>
    <t>²ÝÓÝ³Ï³Ý ïíÛ³ÉÝ»ñÇ Ùß³ÏáÕÝ»ñÇ é»»ëïñÇ í³ñáõÙ, ëï³óí³Í Í³ÝáõóáõÙÝ»ñÇ ù³Ý³Ï, Ñ³ï</t>
  </si>
  <si>
    <t>160</t>
  </si>
  <si>
    <t>Ð³ñáõóí³Í í³ñáõÛÃÝ»ñÇ ÃÇí, Ñ³ï</t>
  </si>
  <si>
    <t>îñ³Ù³¹ñíáÕ ËáñÑñ¹³ïíáõÃÛáõÝÝ»ñÇ (ËáñÑñ¹³ïíáõÃÛáõÝ ëëï³ó³Í ³ÝÓ³Ýó) ÃÇíÁ (Ý»ñ³éÛ³É áõëáõóáõÙÝ»ñÇ ÙÇçáóáí), Ñ³ï (Ù³ëÝ³ÏÇó)</t>
  </si>
  <si>
    <t>1800</t>
  </si>
  <si>
    <t>²é³ç³ñÏáõÃÛáõÝÝ»ñÇ, ï»Õ»Ï³ÝùÝ»ñÇ, ·ñáõÃÛáõÝÝ»ñÇ, Ï³ñÍÇùÝ»ñÇ Ý³Ë³å³ïñ³ëïáõÙ, Ñ³ï</t>
  </si>
  <si>
    <t>300</t>
  </si>
  <si>
    <t>î»Õ»ÏáõÃÛáõÝ ëï³Ý³Éáõ Ñ³ñóáõÙÝ»ñÇ, ·ñ³íáñ ËáñÑ¹³ïíáõÃÛáõÝÝ»ñÇ å³ï³ëË³ÝÝ»ñÇ ÙÇçÇÝ Å³ÙÏ»ï, ûñ ((5+30)/2)</t>
  </si>
  <si>
    <t>¸ÇÙáõÙÝ»ñÇ Ï³Ù ³ÛÉ Ñ³Õáñ¹áõÙÝ»ñÇ ùÝÝáõÃÛáõÝÝ»ñ` µ³ó³éáõÃÛ³Ùµ ¹ÇÙáõÙÇ ÑÇÙ³Ý íñ³ Ñ³ñáõóí³Í í³ñáõÛÃÝ»ñÁ</t>
  </si>
  <si>
    <t>30</t>
  </si>
  <si>
    <t>ä»ï³Ï³Ý ¨ ï»Õ³Ï³Ý ÇÝùÝ³Ï³é³í³ñÙ³Ý Ù³ñÙÇÝÝ»ñÇ, å»ï³Ï³Ý ¨ Ñ³Ù³ÛÝù³ÛÇÝ ÑÇÙÝ³ñÏÝ»ñÇ ¨ Ï³½Ù³Ï»ñåáõÃÛáõÝÝ»ñÇ ÏáÕÙÇó ¹³ï³Ï³Ý Ï³ñ·áí µáÕáù³ñÏí³Í áñáßáõÙÝ»ñÁ,ïáÏáë</t>
  </si>
  <si>
    <t>6</t>
  </si>
  <si>
    <t xml:space="preserve"> 1057 - 11010 </t>
  </si>
  <si>
    <t>²ç³ÏóáõÃÛáõÝ ûñ»Ýë¹ñáõÃÛ³Ý ½³ñ·³óÙ³Ý ¨ Çñ³í³Ï³Ý Ñ»ï³½áïáõÃÛáõÝÝ»ñÇ Ï»ÝïñáÝÇ ·áñÍáõÝ»áõÃÛ³ÝÁ</t>
  </si>
  <si>
    <t xml:space="preserve"> úñ»Ýë¹ñáõÃÛ³Ý ½³ñ·³óÙ³Ý ¨ Çñ³í³Ï³Ý Ñ»ï³½áïáõÃÛáõÝÝ»ñÇ Ï»ÝïñáÝÇ ·áñÍÝ»áõÃÛ³Ý ³å³ÑáíáõÙ </t>
  </si>
  <si>
    <t xml:space="preserve"> Ì³é³ÛáõÃÛáõÝÁ Ù³ïáõóáÕÇ ³Ýí³ÝáõÙÁ` "úñ»Ýë¹ñáõÃÛ³Ý ½³ñ·³óÙ³Ý Ï»ÝïñáÝ" ÑÇÙÝ³¹ñ³Ù </t>
  </si>
  <si>
    <t>ÜáñÙ³ïÇí Çñ³í³Ï³Ý ³Ïï»ñÇ, Ñ³Û»ó³Ï³ñ·»ñÇ, é³½Ù³í³ñ³Ï³Ý ÷³ëï³ÃÕÃ»ñÇ, áñáßáõÙÝ»ñÇ Ý³Ë³·Í»ñÇ Ùß³ÏáõÙ Ï³Ù Ù³ëÝ³ÏóáõÃÛáõÝ Ùß³ÏÙ³ÝÁ, ÃÇí, Ñ³ï</t>
  </si>
  <si>
    <t xml:space="preserve"> 150</t>
  </si>
  <si>
    <t>ÜáñÙ³ïÇí Çñ³í³Ï³Ý ³Ïï»ñÇ Ùßï³¹Çï³ñÏáõÙ , Ñ³ï</t>
  </si>
  <si>
    <t xml:space="preserve"> 25</t>
  </si>
  <si>
    <t>Ð³Ýñ³ÛÇÝ ùÝÝ³ñÏáõÙÝ»ñÇ Ï³½Ù³Ï»åáõÙ,Ù³ëÝ³ÏÇóÝ»ñÇ Ãí³ù³Ý³Ï</t>
  </si>
  <si>
    <t xml:space="preserve"> 350</t>
  </si>
  <si>
    <t>Øß³ÏíáÕ ÝáñÙ³ïÇí Çñ³í³Ï³Ý ³Ïï»ñÇ, Çñ³í³Ï³Ý ³Ïï»ñáõÙ ÷á÷áËáõÃÛáõÝÝ»ñ ¨ Éñ³óáõÙÝ»ñ Çñ³Ï³Ý³óÝ»Éáõ Ýå³ï³Ïáí í»ñ Ñ³Ýí³Í Ñ³ñó»ñÇÝ ³ñÓ³·³ÝùáõÙ,ïáÏáëÁ</t>
  </si>
  <si>
    <t xml:space="preserve"> 80</t>
  </si>
  <si>
    <t>Øßï³¹Çï³ñÏÙ³Ý ³ñ¹ÛáõÝùáõÙ µ³ñ»÷áËí³Í ÝáñÙ³ïÇí Çñ³í³Ï³Ý ³Ïï»ñ, ïáÏáë</t>
  </si>
  <si>
    <t xml:space="preserve"> 100</t>
  </si>
  <si>
    <t>Ü³Ë³·Í»ñÇ Ù»ç ùÝÝ³ñÏáõÙÝ»ñÇ ÁÝÃ³óùáõÙ µ³ó³Ñ³Ûïí³Í ³é³ç³ñÏÝ»ñÇ Ý»ñ³éáõÙ, ïáÏáë</t>
  </si>
  <si>
    <t xml:space="preserve"> 50</t>
  </si>
  <si>
    <t xml:space="preserve"> 1057 - 31001 </t>
  </si>
  <si>
    <t>ÐÐ ³ñ¹³ñ³¹³ïáõÃÛ³Ý Ý³Ë³ñ³ñáõÃÛ³Ý Ï³ñáÕáõÃÛáõÝÝ»ñÇ ½³ñ·³óáõÙ ¨ ï»ËÝÇÏ³Ï³Ý Ñ³·»óí³ÍáõÃÛ³Ý ³å³ÑáíáõÙ</t>
  </si>
  <si>
    <t xml:space="preserve"> ÐÐ ³ñ¹³ñ³¹³ïáõÃÛ³Ý Ý³Ë³ñ³ñáõÃÛ³Ý ³ßË³ï³Ýù³ÛÇÝ å³ÛÙ³ÝÝ»ñÇ µ³ñ»É³íÙ³Ý Ñ³Ù³ñ í³ñã³Ï³Ý ë³ñù³íáñáõÙÝ»ñÇ Ó»éù µ»ñáõÙ </t>
  </si>
  <si>
    <t xml:space="preserve"> ä»ï³Ï³Ý Ù³ñÙÇÝÝ»ñÇ ÏáÕÙÇó û·ï³·áñÍíáÕ áã ýÇÝ³Ýë³Ï³Ý ³ÏïÇíÝ»ñÇ Ñ»ï ·áñÍ³éÝáõÃÛáõÝÝ»ñ </t>
  </si>
  <si>
    <t xml:space="preserve"> ²ÏïÇíÝ û·ï³·áñÍáÕ Ï³½Ù³Ï»ñåáõÃÛ³Ý ³Ýí³ÝáõÙÁ` ²ñ¹³ñ³¹³ïáõÃÛ³Ý Ý³Ë³ñ³ñáõÃÛáõÝ </t>
  </si>
  <si>
    <t xml:space="preserve"> ê³ñù³íáñáõÙÝ»ñÇ Í³é³ÛáõÃÛ³Ý Ï³ÝË³ï»ëíáÕ ÙÇçÇÝ Å³ÙÏ»ï, ï³ñÇ</t>
  </si>
  <si>
    <t xml:space="preserve"> ²ßË³ï³Ï³½ÙÇ ï»ËÝÇÏ³Ï³Ý Ñ³·»óí³ÍáõÃÛáõÝ, ïáÏáë</t>
  </si>
  <si>
    <t xml:space="preserve"> 1093 </t>
  </si>
  <si>
    <t xml:space="preserve"> ¸³ï³Ï³Ý ¨ Ñ³Ýñ³ÛÇÝ å³ßïå³ÝáõÃÛáõÝ </t>
  </si>
  <si>
    <t xml:space="preserve"> 1093 - 11001 </t>
  </si>
  <si>
    <t>Ð³Ýñ³ÛÇÝ å³ßïå³ÝáõÃÛ³Ý Í³é³ÛáõÃÛáõÝÝ»ñ</t>
  </si>
  <si>
    <t xml:space="preserve"> úñ»Ýë¹ñáõÃÛ³Ùµ ë³ÑÙ³Ýí³Í ¹»åù»ñáõÙ ù³Õ³ù³óÇÝ»ñÇÝ ³Ýí×³ñ Çñ³í³µ³Ý³Ï³Ý Í³é³ÛáõÃÛáõÝÝ»ñÇ ïñ³Ù³¹ñáõÙ </t>
  </si>
  <si>
    <t xml:space="preserve"> Ì³é³ÛáõÃÛáõÝÁ Ù³ïáõóáÕÇ ³Ýí³ÝáõÙÁ` ÐÐ ÷³ëï³µ³ÝÝ»ñÇ å³É³ï ÐÎ Ð³Ýñ³ÛÇÝ å³ßïå³ÝÇ ·ñ³ë»ÝÛ³Ï </t>
  </si>
  <si>
    <t>ì³ñáõÛÃ ÁÝ¹áõÝ³Í ·áñÍ»ñÇ ÃÇíÁ, Ñ³ï,³Û¹ ÃíáõÙ</t>
  </si>
  <si>
    <t>19687</t>
  </si>
  <si>
    <t>øñ»³Ï³Ý ·áñÍ»ñÇ ÃÇí, Ñ³ï</t>
  </si>
  <si>
    <t>14176</t>
  </si>
  <si>
    <t>àñÇó ³ÛÉÁÝïñ³Ýù³ÛÇÝ »Õ³Ý³Ï³ÝÝ»ñáí í³ñí³Í ùñ»³Ï³Ý ·áñÍ»ñÇ ÃÇíÁ, Ñ³ï</t>
  </si>
  <si>
    <t>ø³Õ³ù³óÇ³Ï³Ý ·áñÍ»ñÇ ÃÇí, Ñ³ï</t>
  </si>
  <si>
    <t>5511</t>
  </si>
  <si>
    <t>Ø»ñÅí³Í ¨ ¹³¹³ñ»óí³Í ¹ÇÙáõÙÝ»ñÇ ÃÇíÁ</t>
  </si>
  <si>
    <t>42</t>
  </si>
  <si>
    <t>Ð³Ýñ³ÛÇÝ å³ßïå³ÝÝ»ñÇ ¹»Ù µáÕáùÝ»ñÇ ù³Ý³ÏÁ, Ñ³ï</t>
  </si>
  <si>
    <t>984</t>
  </si>
  <si>
    <t>¶áÑáõÝ³ÏáõÃÛ³Ý óáõó³ÝÇß° í³ñ³Í ·áñÍ»ñÇ ¨ Ñ³Ýñ³ÛÇÝ å³ßïå³ÝÝ»ñÇ ¹»Ù µáÕáùÝ»ñÇ ù³Ý³ÏÇ ï³ñµ»ñáõÃÛ³Ý Ñ³ñ³µ»ñ³ÏóáõÃÛáõÝÁ í³ñ³Í ·áñÍ»ñÇ ÝÏ³ïÙ³Ùµ, ïáÏáë</t>
  </si>
  <si>
    <t xml:space="preserve"> 95</t>
  </si>
  <si>
    <t xml:space="preserve"> 1093 - 11002 </t>
  </si>
  <si>
    <t>êÝ³ÝÏáõÃÛ³Ý ·áñÍ»ñáí Ï³é³í³ñã³Ï³Ý Í³é³ÛáõÃÛáõÝÝ»ñÇ Ó»éùµ»ñáõÙ</t>
  </si>
  <si>
    <t xml:space="preserve"> úñ»Ýë¹ñáõÃÛ³Ùµ (ûñ»ÝùÝ»ñáí ¨ Ï³é³í³ñáõÃÛ³Ý áñáßáõÙÝ»ñáí) Ý³Ë³ï»ëí³Í ûÅ³Ý¹³ÏáõÃÛáõÝ ¨ ÷áËÑ³ïáõóáõÙÝ»ñ </t>
  </si>
  <si>
    <t>êÝ³ÝÏáõÃÛ³Ý ·áñÍ»ñÇ ù³Ý³ÏÁ</t>
  </si>
  <si>
    <t>1000</t>
  </si>
  <si>
    <t>îñ³Ýëý»ñïÇ í×³ñÙ³Ý Ñ³×³Ë³Ï³ÝáõÃÛáõÝÁ</t>
  </si>
  <si>
    <t>Áëï å³Ñ³ÝçÇ</t>
  </si>
  <si>
    <t xml:space="preserve"> 1093 - 11003 </t>
  </si>
  <si>
    <t>öáñÓ³ùÝÝáõÃÛáõÝÝ»ñÇ Í³é³ÛáõÃÛáõÝÝ»ñÇ ïñ³Ù³¹ñáõÙ</t>
  </si>
  <si>
    <t xml:space="preserve"> øñ»³Ï³Ý Ñ»ï³åÝ¹áõÙ, í³ñã³Ï³Ý í³ñáõÛÃ Çñ³Ï³Ý³óÝáÕ Ù³ñÙÇÝÝ»ñÇ Ï³Ù ùñ»³Ï³Ý ·áñÍ»ñáí ¹³ï³ñ³ÝÝ»ñÇ áñáßáõÙÝ»ñÇ ÑÇÙ³Ý íñ³ ÷áñÓ³·Çï³Ï³Ý Ñ»ï³½áïáõÃÛáõÝÝ»ñÇ Çñ³Ï³Ý³óáõÙ ¨ ¹ñ³ ³ñ¹ÛáõÝùáõÙ ÷áñÓ³·»ïÇ »½ñ³Ï³óáõÃÛáõÝÝ»ñÇ ïñ³Ù³¹ñáõÙ: </t>
  </si>
  <si>
    <t xml:space="preserve"> Ì³é³ÛáõÃÛáõÝÁ Ù³ïáõóáÕÇ ³Ýí³ÝáõÙÁ` ØñóáõÛÃÇ ³ñ¹ÛáõÝùáõÙ ÁÝïñí³Í Ï³½Ù³Ï»ñåáõÃÛáõÝ </t>
  </si>
  <si>
    <t>öáñÓ³ùÝÝáõÃÛáõÝÝ»ñÇ ÁÝ¹Ñ³Ýáõñ ÃÇíÁ (Ñ³ï)</t>
  </si>
  <si>
    <t>8550</t>
  </si>
  <si>
    <t>öáñÓ³ùÝÝáõÃÛ³Ùµ ÉáõÍí³Í Ñ³ñó»ñÇ ï»ë³Ï³ñ³ñ ÏßÇéÁ ÉáõÍÙ³Ý ³é³ç³¹ñí³Í Ñ³ñó»ñÇ ÁÝ¹Ñ³Ýáõñ ù³Ý³ÏÇ Ù»ç, ïáÏáë</t>
  </si>
  <si>
    <t>95</t>
  </si>
  <si>
    <t>º½ñ³Ï³óáõÃÛáõÝÝ»ñÇ ïñ³Ù³¹ñÙ³Ý ÙÇçÇÝ Å³ÙÏ»ïÁ ÝÙáõßÇ ëï³óÙ³Ý ûñí³ÝÇó (ûñ)</t>
  </si>
  <si>
    <t>25</t>
  </si>
  <si>
    <t>30 ûñÁ ·»ñ³½³ÝóáÕ Å³ÙÏ»ïáõÙ ³í³ñïí³Í ÷áñÓ³ùÝÝáõÃÛáõÝÝ»ñÇ ï»ë³Ï³ñ³ñ ÏßÇéÁ, ïáÏáë</t>
  </si>
  <si>
    <t>ØÇÝã¨ 10 ûñí³ ÁÝÃ³óùáõÙ ³í³ñïí³Í ÷áñÓ³ùÝÝáõÃÛáõÝÝ»ñÁ, ïáÏáë</t>
  </si>
  <si>
    <t>Ø»Ï ÷áñÓ³ùÝÝáõÃÛ³Ý Ï³ï³ñÙ³Ý  ÙÇçÇÝ ³ñÅ»ù, ¹ñ³Ù</t>
  </si>
  <si>
    <t>75.9</t>
  </si>
  <si>
    <t xml:space="preserve"> 1093 - 11008 </t>
  </si>
  <si>
    <t>²ç³ÏóáõÃÛáõÝ « ²ñµÇïñ³ÅÇ ¨ Ñ³ßï³ñ³ñáõÃÛ³Ý Ñ³Û³ëï³ÝÛ³Ý Ï»ÝïñáÝ»  ÑÇÙÝ³¹ñ³ÙÇ ·áñÍáõÝ»áõÃÛ³ÝÁ</t>
  </si>
  <si>
    <t xml:space="preserve"> «²ñµÇïñ³ÅÇ ¨ Ñ³ßï³ñ³ñáõÃÛ³Ý Ñ³Û³ëï³ÝÛ³Ý Ï»ÝïñáÝ» ÑÇÙÝ³¹ñ³ÙÇ ·áñÍáõÝ»áõÃÛ³Ý ³å³ÑáíáõÙ  </t>
  </si>
  <si>
    <t xml:space="preserve"> Ì³é³ÛáõÃÛáõÝÁ Ù³ïáõóáÕÇ ³Ýí³ÝáõÙÁ` «²ñµÇïñ³ÅÇ ¨ Ñ³ßï³ñ³ñáõÃÛ³Ý Ñ³Û³ëï³ÝÛ³Ý Ï»ÝïñáÝ»  ÑÇÙÝ³¹ñ³Ù </t>
  </si>
  <si>
    <t xml:space="preserve"> Ð»é³ñÓ³Ïí³Í Çñ³½»ÏÙ³Ý ï»ë³ÑáÉáí³ÏÝ»ñ, Ñ³ï</t>
  </si>
  <si>
    <t>´Ç½Ý»ë ·áñÍáõÝ»áõÃÛáõÝ Çñ³Ï³Ý³óÝáÕÝ»ñÇ Ñ»ï ï»Õ»Ï³ïí³Ï³Ý Ñ³Ý¹ÇåáõÙÝ»ñ, Ñ³ï</t>
  </si>
  <si>
    <t>øÝÝíáÕ í»× Ï»ÝïñáÝáõÙ</t>
  </si>
  <si>
    <t>àõë³ÝáÕÝ»ñÇ ï»Õ»Ï³ïí³Ï³Ý ³Ûó Ï»ÝïñáÝ,  ³Ûó,</t>
  </si>
  <si>
    <t>¶áñÍ»ñÇ Ï³é³í³ñÙ³Ý ¿É»ÏïñáÝ³ÛÇÝ Ñ³Ù³Ï³ñ·Ç Ý»ñ¹ñáõÙ ¨ ·áñÍ³ñÏáõÙ; Ñ³Ù³Ï³ñ·,</t>
  </si>
  <si>
    <t xml:space="preserve"> 1120 </t>
  </si>
  <si>
    <t xml:space="preserve"> øñ»³Ï³ï³ñáÕ³Ï³Ý Í³é³ÛáõÃÛáõÝÝ»ñ </t>
  </si>
  <si>
    <t xml:space="preserve"> 1120 - 11001 </t>
  </si>
  <si>
    <t>øñ»³Ï³ï³ñáÕ³Ï³Ý Í³é³ÛáõÃÛáõÝÝ»ñ</t>
  </si>
  <si>
    <t xml:space="preserve"> ¸³ï³å³ñïÛ³ÉÝ»ñÇ ¨ Ï³É³Ý³íáñí³Í ³ÝÓ³Ýó í»ñ³ÑëÏáÕáõÃÛáõÝ, Ï³É³Ý³í³Ûñ»ñáõÙ ¹³ï³å³ñïÛ³ÉÝ»ñÇ ¨ Ï³É³Ý³íáñí³Í ³ÝÓ³Ýó å³ÑÙ³Ý å³ÛÙ³ÝÝ»ñÇ ³å³ÑáíáõÙ, ¹³ï³å³ñïÛ³ÉÝ»ñÇ ëáóÇ³É- Ñá·»µ³Ý³Ï³Ý í»ñ³Ï³Ý·ÝáõÙ, áõëáõóáõÙ, í»ñ³ëáóÇ³É³Ï³Ý³óáõÙ </t>
  </si>
  <si>
    <t xml:space="preserve"> Ì³é³ÛáõÃÛáõÝÁ Ù³ïáõóáÕÇ ³Ýí³ÝáõÙÁ`  øñ»³Ï³ï³ñáÕ³Ï³Ý Í³é³ÛáõÃÛáõÝ </t>
  </si>
  <si>
    <t xml:space="preserve">  ¸³ï³å³ñïÛ³ÉÝ»ñÇ ¨ Ï³É³ÝùÇ ï³Ï ·ïÝíáÕ ³ÝÓ³Ýó ÃÇíÁ</t>
  </si>
  <si>
    <t xml:space="preserve"> ³Û¹ ÃíáõÙ Ï³Ý³Ûù</t>
  </si>
  <si>
    <t>Î³É³Ý³íáñí³Í ³ÝÓ³Ýó ¨ ¹³ï³å³ñïÛ³ÉÝ»ñÇÝ ïñ³Ù³¹ñí³Í Ù»ÏÝáõÙÝ»ñÇ ÃÇíÁ</t>
  </si>
  <si>
    <t>250</t>
  </si>
  <si>
    <t>40</t>
  </si>
  <si>
    <t>øÎÐ-áõÙ  Ùß³ÏáõÃ³ÛÇÝ  (Ñ³Ù»ñ·Ý»ñ, Ý»ñÏ³Û³óáõÙÝ»ñ, óáõó³Ñ³Ý¹»ëÝ»ñ),  Ù³ñ½³Ï³Ý  ¨ ³ÛÉÙÇçáó³éáõÙÝ»ñÇ ÃÇíÁ</t>
  </si>
  <si>
    <t>150</t>
  </si>
  <si>
    <t>øÎÐ-áõÙ  Ùß³ÏáõÃ³ÛÇÝ  (Ñ³Ù»ñ·Ý»ñ, Ý»ñÏ³Û³óáõÙÝ»ñ, óáõó³Ñ³Ý¹»ëÝ»ñ),  Ù³ñ½³Ï³Ý  ¨ ³ÛÉ ÙÇçáó³éáõÙÝ»ñÇÝ Ù³ëÝ³ÏÇóÝ»ñÇ ÃÇíÁ</t>
  </si>
  <si>
    <t>2100</t>
  </si>
  <si>
    <t xml:space="preserve"> øÎÐ¬áõÙ ÙÇçÇÝ Ù³ëÝ³·Çï³Ï³Ý/ï»ËÝÇÏ³Ï³Ý ÏñÃáõÃÛáõÝ ëï³óáÕ ¹³ï³å³ñïÛ³ÉÝ»ñÇ ÃÇíÁ, Ù³ñ¹</t>
  </si>
  <si>
    <t>240</t>
  </si>
  <si>
    <t xml:space="preserve"> Î³É³Ý³íáñí³Í ³ÝÓ³Ýó ¨ ¹³ï³å³ñïÛ³ÉÝ»ñÇÝ ïñ³Ù³¹ñí³Í Çñ³í³µ³Ý³Ï³Ý ËáñÑñ¹³ïíáõÃÛáõÝÝ»ñÇ ÃÇíÁ</t>
  </si>
  <si>
    <t>4000</t>
  </si>
  <si>
    <t>500</t>
  </si>
  <si>
    <t>Î³É³Ý³íáñí³Í ³ÝÓ³Ýó ¨ ¹³ï³å³ñïÛ³ÉÝ»ñÇÝ ïñ³Ù³¹ñí³Í ëáóÇ³É³Ï³Ý ËáñÑñ¹³ïíáõÃÛáõÝÝ»ñÇ ÃÇíÁ</t>
  </si>
  <si>
    <t>3600</t>
  </si>
  <si>
    <t xml:space="preserve"> Î³É³Ý³íáñí³Í ³ÝÓ³Ýó ¨ ¹³ï³å³ñïÛ³ÉÝ»ñÇÝ ïñ³Ù³¹ñí³Í Ñá·»µ³Ý³Ï³Ý   ËáñÑñ¹³ïíáõÃÛáõÝÝ»ñÇ ÃÇíÁ</t>
  </si>
  <si>
    <t>3800</t>
  </si>
  <si>
    <t>200</t>
  </si>
  <si>
    <t>øÎÐ-áõÙ ³ßË³ï³ÝùÝ»ñáõÙ ÁÝ¹·ñÏí³Í Ï³É³Ý³íáñí³Í ³ÝÓ³Ýó ¨ ¹³ï³å³ñïÛ³ÉÝ»ñÇ ÃÇíÁ</t>
  </si>
  <si>
    <t>460</t>
  </si>
  <si>
    <t>60</t>
  </si>
  <si>
    <t xml:space="preserve">  øÎÐ-áõÙ ³ßË³ï³ÝùÝ»ñáõÙ ÁÝ¹·ñÏí³Í Ï³É³Ý³íáñí³Í ³ÝÓ³Ýó ¨ ¹³ï³å³ñïÛ³ÉÝ»ñÇ ï»ë³Ï³ñ³ñ ÏßÇéÝ ÁÝ¹Ñ³ÝáõñÇ Ù»ç, ïáÏáë</t>
  </si>
  <si>
    <t>15.3</t>
  </si>
  <si>
    <t xml:space="preserve"> ïÕ³Ù³ñ¹Ï³Ýó</t>
  </si>
  <si>
    <t>13.7</t>
  </si>
  <si>
    <t xml:space="preserve"> øÎÐ-áõÙ ÏñÃáõÃÛáõÝ (Ñ³Ýñ³ÏñÃáõÃÛáõÝ, Ù³ëÝ³·Çï³Ï³Ý ÏñÃ³Ï³Ý Íñ³·ñ»ñ), ëï³óáÕ ¹³ï³å³ñïÛ³Ý»ñÇ  ï»ë³Ï³ñ³ñ ÏßÇéÝ ÁÝ¹Ñ³ÝáõñÇ Ù»ç, ïáÏáë</t>
  </si>
  <si>
    <t>8</t>
  </si>
  <si>
    <t>5.5</t>
  </si>
  <si>
    <t>øÎÐ-áõÙ  Ùß³ÏáõÃ³ÛÇÝ  (Ñ³Ù»ñ·Ý»ñ, Ý»ñÏ³Û³óáõÙÝ»ñ, óáõó³Ñ³Ý¹»ëÝ»ñ),  Ù³ñ½³Ï³Ý  ¨ ³ÛÉ ÙÇçáó³éáõÙÝ»ñÇÝ Ù³ëÝ³Ïó³Í ¹³ï³å³ñïÛ³ÉÝ»ñÇ ï»ë³Ï³ñ³ñ ÏßÇéÝ ÁÝ¹Ñ³Ýáõñ ¹³ï³å³ñïÛ³ÉÝ»ñÇ Ù»ç, ïáÏáë</t>
  </si>
  <si>
    <t>68.9</t>
  </si>
  <si>
    <t xml:space="preserve"> 1120 - 11002 </t>
  </si>
  <si>
    <t>äñáµ³óÇ³ÛÇ Í³é³ÛáõÃÛáõÝÝ»ñ</t>
  </si>
  <si>
    <t xml:space="preserve"> øñ»³Ï³Ý ³ñ¹³ñ³¹³ïáõÃÛ³Ý Çñ³Ï³Ý³óÙ³Ý ³ç³ÏóáõÃÛáõÝ, Ñ³ë³ñ³ÏáõÃÛ³Ý ³Ýíï³Ý·áõÃÛ³Ý ³å³ÑáíáõÙÁ° ÏñÏÝ³Ñ³Ýó³·áñÍáõÃÛ³Ý Ï³ÝË³ñ·»ÉÙ³Ý ¨ Ïñ×³ïÙ³Ý ÙÇçáóáí, å³ïÅÇ »ÝÃ³ñÏí³Í ³ÝÓÇ í»ñ³ëáóÇ³É³Ï³Ý³óáõÙ </t>
  </si>
  <si>
    <t xml:space="preserve"> Ì³é³ÛáõÃÛáõÝÁ Ù³ïáõóáÕÇ ³Ýí³ÝáõÙÁ`  äñáµ³óÇ³ÛÇ Í³é³ÛáõÃÛáõÝ </t>
  </si>
  <si>
    <t xml:space="preserve">  äñáµ³óÇ³ÛÇ ï³Ï ·ïÝíáÕ ß³Ñ³éáõÝ»ñÇ  ÃÇíÁ, Ù³ñ¹</t>
  </si>
  <si>
    <t xml:space="preserve">   ÏÇÝ</t>
  </si>
  <si>
    <t xml:space="preserve">   ïÕ³Ù³ñ¹</t>
  </si>
  <si>
    <t>³Ýã³÷³Ñ³ë</t>
  </si>
  <si>
    <t xml:space="preserve">   Ø³ëÝ³·Çï³Ï³Ý í»ñ³å³ïñ³ëïáõÙ ³Ýó³Í ß³Ñ³éáõÝ»ñÇ  ÃÇíÁ, Ù³ñ¹</t>
  </si>
  <si>
    <t>0</t>
  </si>
  <si>
    <t xml:space="preserve">   ì»ñ³ëáóÇ³É³Ï³Ý³óÙ³Ý Íñ³·ñ»ñÇÝ Ù³ëÝ³Ïó³Í ß³Ñ³éáõÝ»ñÇ ÃÇíÁ, Ù³ñ¹</t>
  </si>
  <si>
    <t>24</t>
  </si>
  <si>
    <t xml:space="preserve"> Æñ³Ï³Ý³óíáÕ Ùß³ÏáõÃ³ÛÇÝ, ÏñÃ³Ï³Ý, ÏñáÝ³Ï³Ý, ëåáñï³ÛÇÝ ¨ ³ÛÉ  ÙÇçáó³éáõÙÝ»ñÇ  ÃÇíÁ</t>
  </si>
  <si>
    <t>îáõ·³Ýù</t>
  </si>
  <si>
    <t>13</t>
  </si>
  <si>
    <t>àñ³ß³ÏÇ å³ßïáÝÝ»ñ ½µ³Õ»óÝ»Éáõ Ï³Ù áñáß³ÏÇ ·áñÍáõÝ»áõÃÛ³Ùµ ½µ³Õí»Éáõ Çñ³íáõÝùÇó ½ñÏáõÙ</t>
  </si>
  <si>
    <t xml:space="preserve">   Ð³Ýñ³ÛÇÝ ³ßË³ï³ÝùÝ»ñ å³ïÅ³ï»ë³ÏáõÙ Ý»ñ·ñ³íí³Í ß³Ñ³éáõÝ»ñÇ  ÃÇíÁ, Ù³ñ¹</t>
  </si>
  <si>
    <t>²½³ïáõÃÛ³Ý ë³ÑÙ³Ý³÷³ÏáõÙ</t>
  </si>
  <si>
    <t>ÐÐ ï³ñ³ÍùÇó íï³ñáõÙ</t>
  </si>
  <si>
    <t>ä³ïÇÅÁ å³ÛÙ³Ý³Ï³Ýáñ»Ý ãÇ ÏÇñ³éí»É</t>
  </si>
  <si>
    <t>180</t>
  </si>
  <si>
    <t>ä³ïÇÅÁ Ïñ»Éáõó å³ÛÙ³Ý³Ï³Ý í³Õ³Å³ÙÏ»ï ³½³ïáõÙ</t>
  </si>
  <si>
    <t xml:space="preserve">  îÝ³ÛÇÝ Ï³É³Ýù ¨ í³ñã³Ï³Ý ÑëÏáÕáõÃÛáõÝ Ë³÷³ÝÙ³Ý ÙÇçáóÝ»ñÇ ÏÇñ³éáõÙ ÃÇí, Ù³ñ¹</t>
  </si>
  <si>
    <t>ä³ïÇÅÁ Ïñ»Éáõó å³ÛÙ³Ý³Ï³Ý í³Õ³Å³ÙÏ»ï ³½³ï»Éáõ, å³ïÇÅÝ ³í»ÉÇ Ù»ÕÙ å³ïÅáí ÷áË³ñÇÝ»Éáõ í»ñ³µ»ñÛ³É äñáµ³óÇ³ÛÇ Í³é³ÛáõÃÛ³Ý ÏáÕÙÇó Ï³½Ùí³Í ½»ÏáõÛóÝ»ñÇ ù³Ý³ÏÁ. ÃÇí, Ñ³ï</t>
  </si>
  <si>
    <t>äñáµ³ó³ÛÇ  Í³é³ÛáÃÛ³Ý ÏáÕÙÇó Ï³½Ùí³Í  ¹ñ³Ï³Ý ½»ÏáõÛóÝ»ñ,  ÃÇí</t>
  </si>
  <si>
    <t xml:space="preserve"> äñáµ³ó³ÛÇ  Í³é³ÛáÃÛ³Ý ÏáÕÙÇó Ï³½Ùí³Í µ³ó³ë³Ï³Ý ½»ÏáõÛóÝ»ñ,  ÃÇí</t>
  </si>
  <si>
    <t xml:space="preserve"> ÎñÏÝ³Ñ³Ýó³·áñÍáõÃÛáõÝ Ï³ï³ñ³Í ß³Ñ³éáõÝ»ñÇ ÃÇíÁ, Ù³ñ¹</t>
  </si>
  <si>
    <t xml:space="preserve"> 1120 - 11005 </t>
  </si>
  <si>
    <t>Æñ³í³Ë³ËïáõÙ Ï³ï³ñ³Í ³ÝÓ³Ýó ·»Õ³·Çï³Ï³Ý ¹³ëïÇ³ñ³ÏáõÃÛ³Ý ¨ ÏñÃ³Ï³Ý Íñ³·ñ»ñÇ Çñ³Ï³Ý³óáõÙ</t>
  </si>
  <si>
    <t xml:space="preserve"> øñ»³Ï³ï³ñáÕ³Ï³Ý ÑÇÙÝ³ñÏÝ»ñáõÙ ·ïÝíáÕ Çñ³í³Ë³ËïáõÙ Ï³ï³ñ³Í ³ÝÓ³Ýó ·»Õ³·Çï³Ï³Ý ¹³ëïÇ³ñ³ÏáõÃÛ³Ý ¨ ÏñÃáõÃÛ³Ý Íñ³·ñ»ñÇ Çñ³Ï³Ý³óáõÙ </t>
  </si>
  <si>
    <t xml:space="preserve"> Ì³é³ÛáõÃÛáõÝÁ Ù³ïáõóáÕÇ ³Ýí³ÝáõÙÁ`  Ø³ëÝ³·Çï³óí³Í Ï³½Ù³Ï»ñåáõÃÛáõÝ </t>
  </si>
  <si>
    <t>¶»Õ³·Çï³Ï³Ý ¹³ëïÇ³ñ³ÏáõÃÛ³Ý  ¨ ÏñÃ³Ï³Ý Íñ³·ñ»ñáõÙ ÁÝ¹·ñÏí³Í Çñ³í³Ë³ËïáõÙ Ï³ï³ñ³Í ³ÝÓ³Ýó ÃÇíÁ áõÝÏÝ¹Çñ, ³Û¹ ÃíáõÙ</t>
  </si>
  <si>
    <t xml:space="preserve"> Ï³Ý³Ûù, ïáÏáë</t>
  </si>
  <si>
    <t xml:space="preserve"> 20</t>
  </si>
  <si>
    <t xml:space="preserve"> ïÕ³Ù³ñ¹ÇÏ, ïáÏáë</t>
  </si>
  <si>
    <t xml:space="preserve"> ¸³ëÁÝÃ³óáõÙ ÁÝ¹·ñÏí³Í ³é³ñÏ³Û³Ï³Ý Íñ³·ñ»ñÇ ÃÇíÁ, Ñ³ï</t>
  </si>
  <si>
    <t xml:space="preserve"> ¸³ë³í³Ý¹íáÕ Ù³ëÝ³·Çï³Ï³Ý ËÙµ»ñÇ ÃÇíÁ, Ñ³ï</t>
  </si>
  <si>
    <t xml:space="preserve"> ¸³ëÁÝÃ³óÝ»ñÇ ï¨áÕáõÃÛáõÝÁ, ³Ï³¹»ÙÇ³Ï³Ý Å³Ù</t>
  </si>
  <si>
    <t>7200</t>
  </si>
  <si>
    <t xml:space="preserve"> î³ñ»Ï³Ý Ñ³ëï³ïí³Í Íñ³·ñ»ñÇÝ Ù³ëÝ³Ïó³Í ¨ Ñ³í³ëï³·ñ»ñ ëï³ó³Í áõÝÏÝ¹ÇñÝ»ñÇ ï»ë³Ï³ñ³ñ ÏßÇéÁ Ù³ëÝ³ÏÇóÝ»ñÇ ÁÝ¹Ñ³Ýáõñ Ãí³ù³Ý³ÏÇ Ù»ç, ïáÏáë</t>
  </si>
  <si>
    <t xml:space="preserve"> Æñ³í³Ë³ËïáõÙ Ï³ï³ñ³Í ³ÝÓ³Ýó í»ñ³ëáóÇ³É³Ï³Ý³óÙ³Ý  ¨  ÏñÃ³Ï³Ý Íñ³·ñ»ñáí áõëáõóÙ³Ý ÙÇçÇÝ ïñáÕáõÃÛáõÝÁ, ³ÙÇë</t>
  </si>
  <si>
    <t>11</t>
  </si>
  <si>
    <t>Æñ³í³Ë³ËïáõÙ Ï³ï³ñ³Í Ù»Ï ³ÝÓÇ Ñ³ßíáí í»ñ³ëáóÇ³É³Ï³Ý³óÙ³Ý áõ áõëáõóÙ³Ý ÙÇçÇÝ ³ñÅ»ùÁ, Ñ³½.¹ñ³Ù</t>
  </si>
  <si>
    <t>2405.1</t>
  </si>
  <si>
    <t xml:space="preserve"> øñ»³Ï³ï³ñáÕ³Ï³Ý ÑÇÙÝ³ñÏÝ»ñáõÙ ·ïÝíáÕ ¹³ï³å³ñïÛ³ÉÝ»ñÇ  Ñ³Ýñ³ÏñÃáõÃÛ³Ý Çñ³Ï³Ý³óáõÙ` ³é³Ýó ï³ñÇù³ÛÇÝ ë³ÑÙ³Ý³÷³ÏÙ³Ý (³ÝÓ)</t>
  </si>
  <si>
    <t xml:space="preserve"> 5</t>
  </si>
  <si>
    <t xml:space="preserve"> 13</t>
  </si>
  <si>
    <t xml:space="preserve">  ¸³ë³í³Ý¹íáÕ Ù³ëÝ³·Çï³Ï³Ý ËÙµ»ñÇ ÃÇíÁ, Ñ³ï</t>
  </si>
  <si>
    <t xml:space="preserve"> 26</t>
  </si>
  <si>
    <t xml:space="preserve"> 5680</t>
  </si>
  <si>
    <t>35</t>
  </si>
  <si>
    <t xml:space="preserve"> øñ»³Ï³ï³ñáÕ³Ï³Ý ÑÇÙÝ³ñÏÝ»ñáõÙ ·ïÝíáÕ ¹³ï³å³ñïÛ³ÉÝ»ñÇ Ñ³Ýñ³ÏñÃáõÃÛ³Ý Íñ³·ñ»ñÇ Çñ³Ï³Ý³óáõÙ   ³é³Ýó ï³ñÇù³ÛÇÝ ë³ÑÙ³Ý³÷³ÏÙ³Ý Íñ³·ñ»ñáí áõëáõóÙ³Ý ÙÇçÇÝ ï¨áÕáõÃÛáõÝÁ, ³ÙÇë</t>
  </si>
  <si>
    <t xml:space="preserve"> 12</t>
  </si>
  <si>
    <t xml:space="preserve"> øñ»³Ï³ï³ñáÕ³Ï³Ý ÑÇÙÝ³ñÏÝ»ñáõÙ ·ïÝíáÕ ¹³ï³å³ñïÛ³ÉÝ»ñÇ Ñ³Ýñ³ÏñÃáõÃÛ³Ý  Íñ³·ñáõÙ ÁÝ¹·ñÏí³Í, Ù»Ï ¹³ë³ñ³ÝÇ Ñ³ßíáí  áõëáõóÙ³Ý ÙÇçÇÝ ³ñÅ»ùÁ, Ñ³½.¹ñ³Ù</t>
  </si>
  <si>
    <t>4730.3</t>
  </si>
  <si>
    <t xml:space="preserve"> 1120 - 31001 </t>
  </si>
  <si>
    <t>ÐÐ ³ñ¹³ñ³¹³ïáõÃÛ³Ý Ý³Ë³ñ³ñáõÃÛ³Ý åñáµ³óÇ³ÛÇ Í³é³ÛáõÃÛ³Ý Ï³ñáÕáõÃÛáõÝÝ»ñÇ ½³ñ·³óáõÙ ¨ ï»ËÝÇÏ³Ï³Ý Ñ³·»óí³ÍáõÃÛ³Ý ³å³ÑáíáõÙ</t>
  </si>
  <si>
    <t xml:space="preserve"> ÐÐ ³ñ¹³ñ³¹³ïáõÃÛ³Ý Ý³Ë³ñ³ñáõÃÛ³Ý  åñáµ³óÇ³ÛÇ Í³é³ÛáõÃÛ³Ý Ñ³Ù³ñ í³ñã³Ï³Ý ¨ ³ÛÉ  ë³ñù³íáñáõÙÝ»ñÇ Ó»éù µ»ñáõÙ </t>
  </si>
  <si>
    <t xml:space="preserve"> ²ÏïÇíÝ û·ï³·áñÍáÕ Ï³½Ù³Ï»ñåáõÃÛ³Ý ³Ýí³ÝáõÙÁ`  äñáµ³óÇ³ÛÇ Í³é³ÛáõÃÛáõÝ </t>
  </si>
  <si>
    <t>Ð³ïáõÏ Ýß³Ý³ÏáõÃÛ³Ý ¿É»Ïïñ³Ï³Ý ³åñ³ÝùÝ»ñ,  Ñ³ï</t>
  </si>
  <si>
    <t>408</t>
  </si>
  <si>
    <t xml:space="preserve">  ê³ñù³íáñáõÙÝ»ñÇ Í³é³ÛáõÃÛ³Ý Ï³ÝË³ï»ëíáÕ ÙÇçÇÝ Å³ÙÏ»ï, ï³ñÇ</t>
  </si>
  <si>
    <t xml:space="preserve">  ²ßË³ï³Ï³½ÙÇ ï»ËÝÇÏ³Ï³Ý Ñ³·»óí³ÍáõÃÛáõÝ, ïáÏáë</t>
  </si>
  <si>
    <t xml:space="preserve"> 1120 - 31002 </t>
  </si>
  <si>
    <t>ÐÐ ³ñ¹³ñ³¹³ïáõÃÛ³Ý Ý³Ë³ñ³ñáõÃÛ³Ý ùñ»³Ï³ï³ñáÕ³Ï³Ý  Í³é³ÛáõÃÛ³Ý Ï³ñáÕáõÃÛáõÝÝ»ñÇ ½³ñ·³óáõÙ ¨ ï»ËÝÇÏ³Ï³Ý Ñ³·»óí³ÍáõÃÛ³Ý ³å³ÑáíáõÙ</t>
  </si>
  <si>
    <t xml:space="preserve"> ÐÐ ³ñ¹³ñ³¹³ïáõÃÛ³Ý Ý³Ë³ñ³ñáõÃÛ³Ý  ùñ»³Ï³ï³ñáÕ³Ï³Ý Í³é³ÛáõÃÛ³Ý  ³ßË³ï³Ýù³ÛÇÝ å³ÛÙ³ÝÝ»ñÇ µ³ñ»É³íÙ³Ý Ñ³Ù³ñ í³ñã³Ï³Ý ë³ñù³íáñáõÙÝ»ñÇ Ó»éù µ»ñáõÙ </t>
  </si>
  <si>
    <t xml:space="preserve"> ²ÏïÇíÝ û·ï³·áñÍáÕ Ï³½Ù³Ï»ñåáõÃÛ³Ý ³Ýí³ÝáõÙÁ`  øñ»³Ï³ï³ñáÕ³Ï³Ý Í³é³ÛáõÃÛáõÝ </t>
  </si>
  <si>
    <t>ì³ñã³Ï³Ý ë³ñù³íáñáõÙÝ»ñ</t>
  </si>
  <si>
    <t>751</t>
  </si>
  <si>
    <t xml:space="preserve"> 1120 - 31008 </t>
  </si>
  <si>
    <t>øñ»³Ï³ï³ñáÕ³Ï³Ý Ýáñ ÑÇÙÝ³ñÏÇ Ï³éáõóáõÙ ¨ Ñ»ï³·³ ß³Ñ³·áñÍáõÙ</t>
  </si>
  <si>
    <t xml:space="preserve"> ØÇç³½·³ÛÇÝ ã³÷³ÝÇßÝ»ñÇÝ Ñ³Ù³å³ï³ëË³Ý ³½³ïáõÃÛáõÝÇó ½ñÏí³Í ³ÝÓ³Ýó Ñ³Ù³ñ å³ïß³× å³ÛÙ³ÝÝ»ñÇ ³å³ÑáíÙ³Ý Ýå³ï³Ïáí Ýáñ ùñ»³Ï³ï³ñáÕ³Ï³Ý ÑÇÙÝ³ñÏÇ Ï³éáõóáõÙ </t>
  </si>
  <si>
    <t>Ü³Ë³·Í³Ý³Ë³Ñ³ßí³ÛÇÝ ÷³ëï³ÃÕÃñÇ Ï³½ÙáõÙ, Ñ³ï </t>
  </si>
  <si>
    <t xml:space="preserve"> 1123 </t>
  </si>
  <si>
    <t xml:space="preserve"> Æñ³í³Ï³Ý Çñ³½»ÏáõÙ ¨ ï»Õ»Ï³ïíáõÃÛ³Ý ³å³ÑáíáõÙ </t>
  </si>
  <si>
    <t xml:space="preserve"> 1123 - 11001 </t>
  </si>
  <si>
    <t>Ðñ³ï³ñ³Ïã³Ï³Ý, ï»Õ»Ï³ïí³Ï³Ý ¨ ïå³·ñ³Ï³Ý Í³é³ÛáõÃÛáõÝÝ»ñ</t>
  </si>
  <si>
    <t xml:space="preserve"> ÐÐ-áõÙ ÁÝ¹áõÝí³Í ¨ ëïáñ³·ñí³Í Çñ³í³Ï³Ý ³Ïï»ñÇ å³ßïáÝ³Ï³Ý Ññ³ï³ñ³ÏÙ³Ý, å»ï³Ï³Ý íÏ³Û³Ï³ÝÝ»ñÇ ¨ Ó¨³ÃÕÃ»ñÇ ïå³·ñÙ³Ý Í³é³ÛáõÃÛáõÝÝ»ñ </t>
  </si>
  <si>
    <t xml:space="preserve"> Ì³é³ÛáõÃÛáõÝÁ Ù³ïáõóáÕÇ ³Ýí³ÝáõÙÁ` "¶ÝáõÙÝ»ñÇ Ù³ëÇÝ" ÐÐ ûñ»ÝùÇ Ñ³Ù³Ó³ÛÝ ÁÝïñí³Í Ï³½Ù³Ï»ñåáõÃÛáõÝ </t>
  </si>
  <si>
    <t xml:space="preserve"> Ò¨³ÃÕÃ»ñÇ ïå³·ñáõÃÛáõÝ, Ó¨³ÃÕÃ»ñÇ ï»ë³Ï, ³Ýí³ÝáõÙ</t>
  </si>
  <si>
    <t>12</t>
  </si>
  <si>
    <t>Ðñ³ï³ñ³Ïí³Í ¿É»ÏïñáÝ³ÛÇÝ ¿ç»ñÇ ù³Ý³Ï</t>
  </si>
  <si>
    <t>78470</t>
  </si>
  <si>
    <t xml:space="preserve"> Î³Ûù¿çáõÙ ³éÏ³ Çñ³í³Ï³Ý ³Ïï»ñÇ ù³Ý³Ï</t>
  </si>
  <si>
    <t>183000</t>
  </si>
  <si>
    <t xml:space="preserve"> ¾É»ÏïñáÝ³ÛÇÝ Çñ³í³Ï³Ý ï»Õ»Ï³ïíáõÃÛ³Ý ARLIS.am Ï³ÛùÇó û·ïíáÕ ³ÝÓ³Ýó ÃÇí</t>
  </si>
  <si>
    <t>2160000</t>
  </si>
  <si>
    <t xml:space="preserve"> Î³Ûù ¿çÇ Ù³ïã»ÉÇáõÃÛáõÝÁ û·ïíáÕÝ»ñÇ Ñ³Ù³ñ 7/24, ³Ûá/áã</t>
  </si>
  <si>
    <t xml:space="preserve">   ³Ûá</t>
  </si>
  <si>
    <t xml:space="preserve"> ê³ÑÙ³Ýí³Í å³ñµ»ñÏ³ÝáõÃÛ³Ùµ ¨ Å³ÙÏ»ïÝ»ñáõÙ å³ßïáÝ³Ï³Ý ï»Õ»Ï³·ñ»ñÇ Ññ³å³ñ³ÏáõÙ, ïáÏáë</t>
  </si>
  <si>
    <t xml:space="preserve">   100</t>
  </si>
  <si>
    <t xml:space="preserve"> «²ñÉÇë» ï»Õ»Ï³ïí³Ï³Ý Ñ³Ù³Ï³ñ·Ç ³Ù»Ýß³µ³ÃÛ³ Ã³ñÙ³óáõÙ, Çñ³í³Ï³Ý ³Ïï»ñÇ ¿É»ÏïñáÝ³ÛÇÝ ÅáÕáí³ÍáõÇ å³ñµ»ñ³Ï³Ý Ñ³Ù³ÉñáõÙ, ïáÏáë</t>
  </si>
  <si>
    <t xml:space="preserve"> Ð³ÝñáõÃÛ³Ý Çñ³í³Ï³Ý Çñ³½»Ïí³ÍáõÃÛ³Ý µ³ñÓñ³óáõÙ, ïáÏáë</t>
  </si>
  <si>
    <t xml:space="preserve">  30</t>
  </si>
  <si>
    <t xml:space="preserve"> Æñ³í³Ï³Ý ³Ïï»ñÇ Ññ³å³ñ³ÏÙ³Ý ëï³Ý³Éáõ ûñí³ÝÇó ÙÇçÇÝ Å³ÙÏ»ï, ûñ</t>
  </si>
  <si>
    <t xml:space="preserve">   2</t>
  </si>
  <si>
    <t xml:space="preserve"> Î³Ûù ¿çáõÙ ï»Õ³¹ñÙ³Ý ¨ ÷á÷áËáõÃÛ³Ý ½»ï»ÕÙ³Ý «ÇÝÏáñåáñ³óÇ³ÛÇ» Å³ÙÏ»ï, ûñ</t>
  </si>
  <si>
    <t xml:space="preserve"> 1123 - 11002 </t>
  </si>
  <si>
    <t>Â³ñ·Ù³Ýã³Ï³Ý Í³é³ÛáõÃÛáõÝÝ»ñ</t>
  </si>
  <si>
    <t xml:space="preserve"> ÐÐ, ºîØ, ºØ Çñ³í³Ï³Ý ³Ïï»ñÇ, ÙÇç³½·³ÛÇÝ å³ÛÙ³Ý³·ñ»ñÇ, ÙÇç³½·³ÛÇÝ Ñ³Ù³·áñÍ³ÏóáõÃÛ³ÝÝ ³éÝãíáÕ ÷³ëï³ÃÕÃ»ñÇ, ¹³ï³Ï³Ý ³Ïï»ñÇ, ØÆº¸ í×ÇéÝ»ñÇ ¨ Ñ³ñ³ÏÇó ÷³ëï³ÃÕÃ»ñÇ, å³ßïáÝ³Ï³Ý Ã³ñ·Ù³ÝáõÃÛáõÝÝ»ñÇ Ï³ï³ñáõÙ áõ Å³Ù³Ý³ÏÇÝ Ý»ñÏ³Û³óáõÙ ß³Ñ³éáõ Ù³ñÙÇÝÝ»ñÇÝ </t>
  </si>
  <si>
    <t xml:space="preserve"> Ì³é³ÛáõÃÛáõÝÁ Ù³ïáõóáÕÇ ³Ýí³ÝáõÙÁ` Ø³ëÝ³·Çï³óí³Í Ï³½Ù³Ï»ñåáõÃÛáõÝ </t>
  </si>
  <si>
    <t xml:space="preserve"> ²Ý·É»ñ»Ý, éáõë»ñ»Ý ¨ Ñ³Û»ñ»Ý É»½áõÝ»ñáí ¨ ³ÛÉ É»½áõÝ»ñáí   Ã³ñ·Ù³Ýí³Í, í»ñ³Ý³Ûí³Í ¨ ËÙµ³·ñí³Í/ëñµ³·ñí³Í ÝÛáõÃ»ñ, Ù»Ï Ã³ñ·Ù³Ýã³Ï³Ý ¿ç</t>
  </si>
  <si>
    <t xml:space="preserve"> Ðñ³å³ñ³ÏÙ³Ý »ÝÃ³Ï³ Ã³ñ·Ù³ÝáõÃÛáõÝÝ»ñÇ Ñ³Ýñ³Ù³ïã»ÉÇáõÃÛ³Ý ³å³ÑáíáõÙÝ ÇÝï»ñÝ»ï³ÛÇÝ Ï³ÛùÇ ÙÇçáóáí, ïáÏáë</t>
  </si>
  <si>
    <t xml:space="preserve"> Î³Ûù¿çÇó û·ïíáÕ ³ÝÓ³Ýó ÃÇíÁ</t>
  </si>
  <si>
    <t xml:space="preserve"> 86000</t>
  </si>
  <si>
    <t xml:space="preserve"> ê³ÑÙ³Ýí³Í Å³ÙÏ»ïÝ»ñáõÙ Ý»ñÏ³Û³óí³Í ÷³ëï³ÃÕÃ»ñÇ Ã³ñ·Ù³ÝáõÃÛáõÝ ¨ ïñ³Ù³¹ñáõÙ å»ï³Ï³Ý Ù³ñÙÇÝÝ»ñÇÝ</t>
  </si>
  <si>
    <t xml:space="preserve"> ÆÝï»ñÝ»ï³ÛÇÝ Ï³Ûù¿çÇ Ï³ÝáÝ³íáñ Ã³ñÙ³óáõÙ ¨ Ù³ïã»ÉÇáõÃÛáõÝ û·ïíáÕÝ»ñÇ Ñ³Ù³ñ (7/24), ³Ûá/áã</t>
  </si>
  <si>
    <t xml:space="preserve">  ³Ûá</t>
  </si>
  <si>
    <t xml:space="preserve"> Ø»Ï ûñí³ ÁÝÃ³óùáõÙ Ã³ñ·Ù³ÝíáÕ ¿ç»ñÇ ÙÇçÇÝ ù³Ý³ÏÁ, ¿ç</t>
  </si>
  <si>
    <t xml:space="preserve"> ä³ßïáÝ³Ï³Ý Ã³ñ·Ù³ÝáõÃÛáõÝÝ»ñÇ` ë³ÑÙ³Ýí³Í Ï³ñ·áí ·ñ³Ýóí»Éáõó Ñ»ïá å³ßïáÝ³Ï³Ý Ã³ñ·Ù³ÝáõÃÛ³Ý ï»Õ³¹ñáõÙ ÇÝï»ñÝ»ï³ÛÇÝ Ï³Ûù¿çáõÙ, ³ßË³ï³Ýù³ÛÇÝ ûñ</t>
  </si>
  <si>
    <t xml:space="preserve"> 3</t>
  </si>
  <si>
    <t xml:space="preserve"> Ø»Ï ¿çÇ Ã³ñ·Ù³ÝáõÃÛ³Ý (Ý»ñ³éÛ³É Ã³ñ·Ù³ÝáõÃÛ³Ý Çñ³í³Ï³Ý ÝáõÛÝ³Ï³Ý³óÙ³Ý, í»ñ³Ý³ÛÙ³Ý, ËÙµ³·ñÙ³Ý/ëñµ³·ñÙ³Ý, ï»ËÝÇÏ³Ï³Ý Ùß³ÏÙ³Ý, Ñ³Ýñ³Ù³ïã»ÉÇáõÃÛ³Ý ³å³ÑáíÙ³Ý ¨ Ã³ñ·Ù³ÝáõÃÛáõÝÝ»ñÇ ÙÇ³ëÝ³Ï³Ý ÑÇßáÕáõÃÛáõÝ-µ³½³ÛÇ å³Ñå³ÝÙ³Ý) ÙÇçÇÝ ³ñÅ»ùÁ, ¹ñ³Ù</t>
  </si>
  <si>
    <t xml:space="preserve"> 8500</t>
  </si>
  <si>
    <t xml:space="preserve"> 1123 - 11003 </t>
  </si>
  <si>
    <t>²ñËÇí³ÛÇÝ Í³é³ÛáõÃÛáõÝÝ»ñ</t>
  </si>
  <si>
    <t xml:space="preserve"> ÐÐ ³ñËÇí³ÛÇÝ Ñ³í³ù³ÍáõÇ å³Ñå³ÝáõÃÛáõÝ, Ñ³Ù³ÉñáõÙ, Ñ³ßí³éáõÙ, Ñ³ÝñáõÃÛ³Ý ÏáÕÙÇó ³ñËÇí³ÛÇÝ ÝÛáõÃ»ñÇ û·ï³·áñÍÙ³Ý ³å³ÑáíáõÙ </t>
  </si>
  <si>
    <t>ÐÐ ³ñËÇí³ÛÇÝ Ñ³í³ù³ÍáõÇ å³Ñå³ÝáõÃÛ³Ý ³å³ÑáíáõÙ, å³Ñå³ÝíáÕ ·áñÍ»ñÇ ù³Ý³Ï, ·áñÍ</t>
  </si>
  <si>
    <t>4350000</t>
  </si>
  <si>
    <t>ö³ëï³ÃÕÃ»ñÇ  ·Çï³ï»ËÝÇÏ³Ï³Ý Ùß³ÏáõÙ</t>
  </si>
  <si>
    <t>25000</t>
  </si>
  <si>
    <t xml:space="preserve"> ì»ñ³Ýáñá·íáÕ ³ñËÇí³ÛÇÝ ÷³ëï³ÃÕÃ»ñÇ ù³Ý³Ï, Ã»ñÃ</t>
  </si>
  <si>
    <t>150000</t>
  </si>
  <si>
    <t xml:space="preserve"> Î³½Ù³å³ïíáÕ ³ñËÇí³ÛÇÝ ·áñÍ»ñÇ ù³Ý³Ï, ·áñÍ</t>
  </si>
  <si>
    <t>24000</t>
  </si>
  <si>
    <t xml:space="preserve"> ÐÐ ³ñËÇí³ÛÇÝ Ñ³í³ù³ÍáõÇ û·ï³·áñÍáõÙ, ýÇ½ÇÏ³Ï³Ý ¨ Çñ³í³µ³Ý³Ï³Ý ³ÝÓ³Ýó Ñ³ñóáõÙÝ»ñÇ ù³Ý³Ï, Ñ³ï</t>
  </si>
  <si>
    <t>55000</t>
  </si>
  <si>
    <t xml:space="preserve"> ²ñËÇí³ÛÇÝ ÝÛáõÃ»ñÝ û·ï³·áñÍáÕÝ»ñÇ ù³Ý³Ï, ýÇ½ÇÏ³Ï³Ý ¨ Çñ³í³µ³Ý³Ï³Ý ³ÝÓÇù, ù³Ý³Ï, Ñ³ï</t>
  </si>
  <si>
    <t>600</t>
  </si>
  <si>
    <t xml:space="preserve"> Ðá¹í³ÍÝ»ñÇ å³ïñ³ëïáõÙ ¨ Ññ³ï³ñ³ÏáõÙ, Ñá¹í³ÍÝ»ñÇ ù³Ý³Ï, Ñ³ï</t>
  </si>
  <si>
    <t xml:space="preserve"> Î³½Ù³Ï»ñåíáÕ óáõó³Ñ³Ý¹»ëÝ»ñÇ ù³Ý³Ï, Ñ³ï</t>
  </si>
  <si>
    <t>ö³ëï³ÃÕÃ»ñÇ (Ý»ñ³éÛ³É ï»ë³ÉëáÕ³Ï³Ý ¨ ÃÕÃ» ÑÇÙùáí) Ãí³ÛÝ³óáõÙ (¿ç, å·Ù)</t>
  </si>
  <si>
    <t>500000</t>
  </si>
  <si>
    <t xml:space="preserve"> 1149 </t>
  </si>
  <si>
    <t xml:space="preserve"> ²ñ¹³ñ³¹³ïáõÃÛ³Ý Ñ³Ù³Ï³ñ·Ç ³ßË³ï³ÏÇóÝ»ñÇ í»ñ³å³ïñ³ëïáõÙ ¨ Ñ³ïáõÏ áõëáõóáõÙ </t>
  </si>
  <si>
    <t xml:space="preserve"> 1149 - 11001 </t>
  </si>
  <si>
    <t>Ð³ïáõÏ Í³é³ÛáÕÝ»ñÇ í»ñ³å³ïñ³ëïáõÙ ¨ Ñ³ïáõÏ áõëáõóáõÙ</t>
  </si>
  <si>
    <t xml:space="preserve"> Ð³ïáõÏ Í³é³ÛáÕÝ»ñÇ í»ñ³å³ïñ³ëïáõÙ ¨ Ñ³ïáõÏ áõëáõóÙ³Ý Ï³½Ù³Ï»ñåáõÙ </t>
  </si>
  <si>
    <t>¸³ëÁÝÃ³óÝ»ñÇ ù³Ý³Ï Ñ³ï</t>
  </si>
  <si>
    <t>68</t>
  </si>
  <si>
    <t xml:space="preserve"> ì»ñ³å³ïñ³ëïíáÕ  ¨ Ñ³ïáõÏ áõëáõóáõÙ ³ÝóÝáÕ Í³é³ÛáÕÝ»ñÇ Ãí³ù³Ý³Ï áñÇó</t>
  </si>
  <si>
    <t>2250</t>
  </si>
  <si>
    <t>6.7</t>
  </si>
  <si>
    <t>93.3</t>
  </si>
  <si>
    <t xml:space="preserve"> ì»ñ³å³ïñ³ëïÙ³Ý ¨ Ñ³ïáõÏ áõëáõóÙ³Ý  ¹³ëÁÝÃ³óÝ»ñáõÙ ÁÝ¹·ñÏí³Í Ã»Ù³Ý»ñÇ ù³Ý³ÏÁ Ñ³ï</t>
  </si>
  <si>
    <t>51</t>
  </si>
  <si>
    <t xml:space="preserve"> àõëáõóÙ³Ý ËÙµ»ñÇ ù³Ý³Ï Ñ³ï</t>
  </si>
  <si>
    <t xml:space="preserve"> Ð³í³ëï³·Çñ ëï³ó³Í Ñ³ïáõÏ Í³é³ÛáÕÝ»ñÇ ï»ë³Ï³ñ³ñ ÏßÇéÁ ¹³ëÁÝÃ³óÝ»ñÇÝ Ù³ëÝ³ÏóáõÃÛ³Ý Ñ³Ûï»ñáí Ý»ñÏ³Û³óí³Í Ñ³ïáõÏ Í³é³ÛáÕÝ»ñÇ ÁÝ¹Ñ³Ýáõñ Ãí³ù³Ý³ÏÇ Ù»ç` ïáÏáë</t>
  </si>
  <si>
    <t xml:space="preserve"> Ø»Ï ¹³ëÁÝÃ³óÇ ÙÇçÇÝ ï¨áÕáõÃÛáõÝÁ` ³Ï³¹»ÙÇ³Ï³Ý Å³Ù</t>
  </si>
  <si>
    <t>39</t>
  </si>
  <si>
    <t xml:space="preserve"> Ø»Ï áõÝÏÝ¹ñÇ í»ñ³å³ïñ³ëïÙ³Ý Ù»Ï ³Ï³¹»ÙÇ³Ï³Ý Å³ÙÇ ÙÇçÇÝ ³ñÅ»ùÁ`¹ñ³Ù</t>
  </si>
  <si>
    <t>2163</t>
  </si>
  <si>
    <t xml:space="preserve"> Ø»Ï áõÝÏÝ¹ñÇ Ñ³ïáõÏ áõëáõóÙ³Ý Ù»Ï ³Ï³¹»ÙÇ³Ï³Ý Å³ÙÇ ÙÇçÇÝ ³ñÅ»ùÁ` ¹ñ³Ù</t>
  </si>
  <si>
    <t>2132</t>
  </si>
  <si>
    <t xml:space="preserve"> 1149 - 11002 </t>
  </si>
  <si>
    <t>¸³ï³íáñÝ»ñÇ, ¹³ï³Ë³½Ý»ñÇ, ¹³ï³íáñÝ»ñÇ áõ ¹³ï³Ë³½Ý»ñÇ  Ã»ÏÝ³ÍáõÝ»ñÇ óáõó³ÏáõÙ ·ïÝíáÕ ³ÝÓ³Ýó, ¹³ï³Ï³Ý Í³é³ÛáÕÝ»ñÇ, ¹³ï³Ë³½áõÃÛ³Ý ³ßË³ï³Ï³½ÙáõÙ Í³é³ÛáÕÝ»ñÇ, ¹³ï³Ï³Ý Ï³ñ·³¹ñÇãÝ»ñÇ í»ñ³å³ïñ³ëïÙ³Ý ¨ Ñ³ïáõÏ áõëáõóÙ³Ý Í³é³ÛáõÃÛáõÝÝ»ñ</t>
  </si>
  <si>
    <t xml:space="preserve"> ¸³ï³íáñÝ»ñÇ, ¹³ï³Ë³½Ý»ñÇ, ¹³ï³íáñÝ»ñÇ áõ ¹³ï³Ë³½Ý»ñÇ Ã»ÏÝ³ÍáõÝ»ñÇ óáõó³ÏáõÙ ·ïÝíáÕ ³ÝÓ³Ýó, ¹³ï³Ï³Ý Í³é³ÛáÕÝ»ñÇ, ¹³ï³Ë³½áõÃÛ³Ý ³ßË³ï³Ï³½ÙáõÙ Í³é³ÛáÕÝ»ñÇ ¨ ¹³ï³Ï³Ý Ï³ñ·³¹ñÇãÝ»ñÇ í»ñ³å³ïñ³ëïÙ³Ý ¨ Ñ³ïáõÏ áõëáõóÙ³Ý Ï³½Ù³Ï»ñåáõÙ </t>
  </si>
  <si>
    <t>¸³ëÁÝÃ³óÝ»ñÇ ù³Ý³Ï</t>
  </si>
  <si>
    <t xml:space="preserve"> ì»ñ³å³ïñ³ëïíáÕ ¹³ï³íáñÝ»ñÇ Ãí³ù³Ý³Ï áñÇó</t>
  </si>
  <si>
    <t xml:space="preserve"> 327</t>
  </si>
  <si>
    <t xml:space="preserve"> 29</t>
  </si>
  <si>
    <t xml:space="preserve"> 71</t>
  </si>
  <si>
    <t xml:space="preserve"> ì»ñ³å³ïñ³ëïíáÕ ¹³ï³Ë³½Ý»ñÇ Ãí³ù³Ý³Ï áñÇó</t>
  </si>
  <si>
    <t xml:space="preserve"> 257</t>
  </si>
  <si>
    <t xml:space="preserve"> 30</t>
  </si>
  <si>
    <t xml:space="preserve"> 70</t>
  </si>
  <si>
    <t xml:space="preserve"> ì»ñ³å³ïñ³ëïíáÕ ¹³ï³Ï³Ý Ï³ñ·³¹ñÇãÝ»ñÇ Ãí³ù³Ý³Ï áñÇó</t>
  </si>
  <si>
    <t xml:space="preserve"> 250</t>
  </si>
  <si>
    <t xml:space="preserve"> 14</t>
  </si>
  <si>
    <t xml:space="preserve"> 86</t>
  </si>
  <si>
    <t xml:space="preserve"> ì»ñ³å³ïñ³ëïÙ³Ý ¹³ëÁÝÃ³óÝ»ñáõÙ ÁÝ¹·ñÏí³Í Ã»Ù³Ý»ñÇ ù³Ý³ÏÁ</t>
  </si>
  <si>
    <t xml:space="preserve"> 210</t>
  </si>
  <si>
    <t xml:space="preserve"> àõëáõóÙ³Ý ËÙµ»ñÇ ù³Ý³Ï</t>
  </si>
  <si>
    <t xml:space="preserve"> 65</t>
  </si>
  <si>
    <t xml:space="preserve"> ì»ñ³å³ïñ³ëïÙ³Ý Ñ³í³ëï³·Çñ ëï³ó³Í áõÝÏÝ¹ÇñÝ»ñÇ ï»ë³Ï³ñ³ñ ÏßÇéÁ, ïáÏáë</t>
  </si>
  <si>
    <t xml:space="preserve"> 99</t>
  </si>
  <si>
    <t xml:space="preserve"> Ø»Ï ¹³ëÁÝÃ³óÇ ÙÇçÇÝ ï¨áÕáõÃÛáõÝÁ, ûñ</t>
  </si>
  <si>
    <t xml:space="preserve"> 4</t>
  </si>
  <si>
    <t>Ø»Ï áõÝÏÝ¹ñÇ í»ñ³å³ïñ³ëïÙ³Ý ³Ï³¹»ÙÇ³Ï³Ý Å³ÙÇ ÙÇçÇÝ ³ñÅ»ùÁ, ¹ñ³Ù</t>
  </si>
  <si>
    <t>306.8</t>
  </si>
  <si>
    <t xml:space="preserve"> 1182 </t>
  </si>
  <si>
    <t xml:space="preserve"> Ð³ñÏ³¹Çñ Ï³ï³ñÙ³Ý Í³é³ÛáõÃÛáõÝÝ»ñ </t>
  </si>
  <si>
    <t xml:space="preserve"> 1182 - 11001 </t>
  </si>
  <si>
    <t>Ð³ñÏ³¹Çñ Ï³ï³ñÙ³Ý »ÝÃ³Ï³ ³Ïï»ñÇ Ï³ï³ñáõÙÝ ³å³ÑáíáÕ Í³é³ÛáõÃÛáõÝÝ»ñ</t>
  </si>
  <si>
    <t xml:space="preserve"> ¸³ï³Ï³Ý ³Ïï»ñÇ, Ï³ï³ñáÕ³Ï³Ý Ã»ñÃ»ñÇ, Ï³ï³ñáÕ³Ï³Ý Ù³Ï³·ñáõÃÛ³Ý Ã»ñÃ»ñÇ ¨ ³ÝµáÕáù³ñÏ»ÉÇ í³ñã³Ï³Ý ³Ïï»ñÇ å³Ñ³ÝçÝ»ñÇ Ï³ï³ñÙ³Ý ³å³ÑáíáõÙ: </t>
  </si>
  <si>
    <t xml:space="preserve"> Ì³é³ÛáõÃÛáõÝÁ Ù³ïáõóáÕÇ ³Ýí³ÝáõÙÁ` ÐÐ ³ñ¹³ñ³¹³ïáõÃÛ³Ý Ý³Ë³ñ³ñáõÃÛ³Ý Ñ³ñÏ³¹Çñ Ï³ï³ñáõÙÝ ³å³ÑáíáÕ Í³é³ÛáõÃÛáõÝ </t>
  </si>
  <si>
    <t xml:space="preserve"> Î³ï³ñáÕ³Ï³Ý í³ñáõÛÃÝ»ñÇ ù³Ý³ÏÁ</t>
  </si>
  <si>
    <t>2851612</t>
  </si>
  <si>
    <t xml:space="preserve"> àñÇó áã ·áõÛù³ÛÇÝ µÝáõÛÃÇ Ï³ï³ñáÕ³Ï³Ý í³ñáõÛÃÝ»ñÇ ù³Ý³ÏÁ</t>
  </si>
  <si>
    <t>20582</t>
  </si>
  <si>
    <t xml:space="preserve"> Î³ñ×í³Í Ï³ï³ñáÕ³Ï³Ý í³ñáõÛÃÝ»ñÇ ù³Ý³ÏÁ</t>
  </si>
  <si>
    <t>1204761</t>
  </si>
  <si>
    <t xml:space="preserve"> ²í³ñïí³Í í³ñáõÛÃÝ»ñÇ ù³Ý³ÏÁ</t>
  </si>
  <si>
    <t>1585246</t>
  </si>
  <si>
    <t xml:space="preserve"> ÀÝÃ³óùÇ Ù»ç ·ïÝíáÕ í³ñáõÛÃÝ»ñÇ ù³Ý³ÏÁ</t>
  </si>
  <si>
    <t>61605</t>
  </si>
  <si>
    <t xml:space="preserve"> Î³ñ×í³Í Ï³ï³ñáÕ³Ï³Ý í³ñáõÛÃÝ»ñÇ ï»ë³Ï³ñ³ñ ÏßÇéÁ Ñ³ßí»ïáõ ï³ñáõÙ ÁÝÃ³óù ïñí³Í Ï³ï³ñáÕ³Ï³Ý í³ñáõÛÃÝ»ñÇ ÁÝ¹Ñ³Ýáõñ ÃíÇ ÝÏ³ïÙ³Ùµ, ïáÏáë</t>
  </si>
  <si>
    <t xml:space="preserve"> ²í³ñïí³Í Ï³ï³ñáÕ³Ï³Ý í³ñáõÛÃÝ»ñÇ ï»ë³Ï³ñ³ñ ÏßÇéÁ Ñ³ßí»ïáõ ï³ñáõÙ ÁÝÃ³óù ïñí³Í Ï³ï³ñáÕ³Ï³Ý í³ñáõÛÃÝ»ñÇ ÁÝ¹Ñ³Ýáõñ ÃíÇ ÝÏ³ïÙ³Ùµ,ïáÏáë</t>
  </si>
  <si>
    <t>56</t>
  </si>
  <si>
    <t xml:space="preserve"> ´éÝ³·³ÝÓí³Í ·áõÙ³ñÇ ï»ë³Ï³ñ³ñ ÏßÇéÁ µéÝ³·³ÝÓÙ³Ý »ÝÃ³Ï³ ·áõÙ³ñÇ ÝÏ³ïÙ³Ùµ, ïáÏáë,  ³Û¹ ÃíáõÙ</t>
  </si>
  <si>
    <t xml:space="preserve"> 1. ýÇ½ÇÏ³Ï³Ý ³ÝÓ³Ýó û·ïÇÝ µéÝ³·³ÝÓí³Í ·áõÙ³ñÇ ï»ë³Ï³ñ³ñ ÏßÇéÁ µéÝ³·³ÝÓÙ³Ý »ÝÃ³Ï³ ·áõÙ³ñÇ ÝÏ³ïÙ³Ùµ,ïáÏáë</t>
  </si>
  <si>
    <t xml:space="preserve"> 2. Çñ³í³µ³Ý³Ï³Ý ³ÝÓ³Ýó û·ïÇÝ µéÝ³·³ÝÓí³Í ·áõÙ³ñÇ ï»ë³Ï³ñ³ñ ÏßÇéÁ µéÝ³·³ÝÓÙ³Ý »ÝÃ³Ï³ ·áõÙ³ñÇ ÝÏ³ïÙ³Ùµ, ïáÏáë</t>
  </si>
  <si>
    <t xml:space="preserve"> 3. å»ï³Ï³Ý µÛáõç»Ç û·ïÇÝ  µéÝ³·³ÝÓí³Í ·áõÙ³ñÇ ï»ë³Ï³ñ³ñ ÏßÇéÁ µéÝ³·³ÝÓÙ³Ý »ÝÃ³Ï³ ·áõÙ³ñÇ ÝÏ³ïÙ³Ùµ,ïáÏáë</t>
  </si>
  <si>
    <t xml:space="preserve"> ²×áõñ¹áí í»ñ³Ï³Ý·Ýí³Í ·áõÙ³ñÇ ï»ë³Ï³ñ³ñ ÏßÇéÁ ÁÝ¹³Ù»ÝÁ µéÝ³·³ÝÓí³Í ·áõÙ³ñÇ ÝÏ³ïÙ³Ùµ,ïáÏáë</t>
  </si>
  <si>
    <t xml:space="preserve"> Î³ï³ñáÕ³Ï³Ý ·áñÍáÕáõÃÛáõÝÝ»ñÇ Çñ³Ï³Ý³óÙ³Ý Å³ÙÏ»ïÁ,³ÙÇë, áñÁ ãÇ Ý»ñ³éáõÙ Ï³ï³ñáÕ³Ï³Ý ·áñÍáÕáõÃÛáõÝÝ»ñÝ ³×áõñ¹³ÛÇÝ ·áñÍÁÝÃ³óáõÙ ·ïÝí»Éáõ, ·áõÛùÝ áõÕÕ³ÏÇ í³×³éùáí Çñ³óÝ»Éáõ,  Ñ»ï³Ëáõ½Ù³Ý, ÇÝãå»ë Ý³¨ Ï³ï³ñáÕ³Ï³Ý í³ñáõÛÃÇ Ñ»ï³Ó·Ù³Ý Ï³Ù Ï³ë»óÙ³Ý Å³ÙÏ»ïÝ»ñÁ</t>
  </si>
  <si>
    <t>2</t>
  </si>
  <si>
    <t xml:space="preserve"> 1182 - 31001 </t>
  </si>
  <si>
    <t>Ð³ñÏ³¹Çñ Ï³ï³ñÙ³Ý Í³é³ÛáõÃÛ³Ý ï»ËÝÇÏ³Ï³Ý Ñ³·»óí³ÍáõÃÛ³Ý µ³ñ»É³íáõÙ</t>
  </si>
  <si>
    <t xml:space="preserve"> Ð³ñÏ³¹Çñ Ï³ï³ñÙ³Ý Í³é³ÛáõÃÛ³Ý ï»ËÝÇÏ³Ï³Ý Ñ³·»óí³ÍáõÃÛ³Ý µ³ñ»É³íáõÙ </t>
  </si>
  <si>
    <t xml:space="preserve"> ²ÏïÇíÝ û·ï³·áñÍáÕ Ï³½Ù³Ï»ñåáõÃÛ³Ý ³Ýí³ÝáõÙÁ`  ÐÐ ³ñ¹³ñ³¹³ïáõÃÛ³Ý Ý³Ë³ñ³ñáõÃÛ³Ý Ñ³ñÏ³¹Çñ Ï³ï³ñáõÙÝ ³å³ÑáíáÕ Í³é³ÛáõÃÛáõÝ </t>
  </si>
  <si>
    <t>* Ð³í»Éí³ÍÁ ³ÝÑñ³Å»ßï ¿ Éñ³óÝ»É Phonetic (Times armenia) ï³é³ï»ë³Ïáí</t>
  </si>
  <si>
    <t>êáõÛÝ Ñ³í»Éí³ÍÁ Éñ³óíáõÙ ¿ Ýáñ Ý³Ë³Ó»éÝáõÃÛáõÝÝ»ñÇ Ý»ñÏ³Û³óÙ³Ý ÷áõÉáõÙ ¨ 2026Ã. µÛáõç»ï³ÛÇÝ Ñ³ÛïÇ Ý»ñÏ³Û³óÙ³Ý ÷áõÉáõÙ:</t>
  </si>
  <si>
    <t xml:space="preserve"> 1120 - 31003</t>
  </si>
  <si>
    <t xml:space="preserve"> 1120 - 31006 </t>
  </si>
  <si>
    <t xml:space="preserve"> 1149 - 12001 </t>
  </si>
  <si>
    <t xml:space="preserve"> ²ÏïÇíÝ û·ï³·áñÍáÕ Ï³½Ù³Ï»ñåáõÃÛ³Ý ³Ýí³ÝáõÙÁ`  ÐÐ ³ñ¹³ñ³¹³ïáõÃÛ³Ý Ý³Ë³ñ³ñáõÃÛáõÝ</t>
  </si>
  <si>
    <t>1228-31003</t>
  </si>
  <si>
    <t>Ð³Ï³ÏáéáõåóÇáÝ ù³Õ³ù³Ï³ÝáõÃÛ³Ý Ùß³ÏáõÙ,Íñ³·ñ»ñÇ Ñ³Ù³Ï³ñ·áõÙ ¨ ÙáÝÇïáñÇÝ·Ç Çñ³Ï³Ý³óáõÙ</t>
  </si>
  <si>
    <t xml:space="preserve">Ð³Ï³ÏáéáõåóÇáÝ ¹³ï³ñ³ÝÇ ß»Ýù³ÛÇÝ å³ÛÙ³ÝÝ»ñÇ µ³ñ»É³íáõÙ </t>
  </si>
  <si>
    <t xml:space="preserve">îñ³Ýëý»ñïÇ í×³ñÙ³Ý Ñ³×³Ë³Ï³ÝáõÃÛáõÝÁ </t>
  </si>
  <si>
    <t xml:space="preserve">àõëáõÙÝ³éáõÃÛ³Ý Å³ÙÏ»ïÁ, ³ÙÇë </t>
  </si>
  <si>
    <t xml:space="preserve">ïÕ³Ù³ñ¹ÇÏ, ïáÏáë </t>
  </si>
  <si>
    <t xml:space="preserve">Ï³Ý³Ûù, ïáÏáë </t>
  </si>
  <si>
    <t xml:space="preserve"> îñ³Ýëý»ñïÝ»ñÇ ïñ³Ù³¹ñáõÙ </t>
  </si>
  <si>
    <t xml:space="preserve">ÎñÃ³Ãáß³Ï ëï³óáÕ áõÝÏÝ¹ÇñÝ»ñÇ ÃÇíÁ áñÇó </t>
  </si>
  <si>
    <t xml:space="preserve"> ¸³ï³íáñÝ»ñÇ ¨ ¹³ï³Ë³½Ý»ñÇ Ã»ÏÝ³ÍáõÃÛáõÝÝ»ñÇ óáõó³ÏáõÙ  ÁÝ¹·ñÏí»Éáõ Ýå³ï³Ïáí ³ÝÓ³Ýó í»ñ³å³ïñ³ëïÙ³Ý  ÏñÃ³Ãáß³ÏÇ ïñ³Ù³¹ñáõÙ </t>
  </si>
  <si>
    <t xml:space="preserve">Ø³ëÝ³·Çï³Ï³Ý í»ñ³å³ïñ³ëïáõÙ ³ÝóÝáÕ áõÝÏÝ¹ÇñÝ»ñÇÝ ÏñÃ³Ãáß³ÏÇ ïñ³Ù³¹ñáõÙ </t>
  </si>
  <si>
    <t xml:space="preserve">Ð³ïáõÏ Ýß³Ý³ÏáõÃÛ³Ý ³íïáÙ»ù»Ý³Ý»ñ, ù³Ý³Ï, Ñ³ï </t>
  </si>
  <si>
    <t xml:space="preserve"> øñ»³Ï³ï³ñáÕ³Ï³Ý Í³é³ÛáõÃÛ³Ý Ï³ñÇùÝ»ñÇ Ñ³Ù³ñ³íïáÙ»ù»Ý³Ý»ñÇ Ó»éùµ»ñáõÙ </t>
  </si>
  <si>
    <t>øñ»³Ï³ï³ñáÕ³Ï³Ý Í³é³ÛáõÃÛ³Ý ïñ³Ýëåáñï³ÛÇÝ ÙÇçáóÝ»ñáí ³å³Ñáíí³ÍáõÃÛ³Ý µ³ñ»É³íáõÙ</t>
  </si>
  <si>
    <t xml:space="preserve">  Ü³Ë³·Í³Ý³Ë³Ñ³ßí³ÛÇÝ ÷³ëï³ÃÕÃñÇ Ï³½ÙáõÙ, Ñ³ï </t>
  </si>
  <si>
    <t xml:space="preserve"> øñ»³Ï³ï³ñáÕ³Ï³Ý ÑÇÙÝ³ñÏÝ»ñÇ ß»Ýù³ÛÇÝ å³ÛÙ³ÝÝ»ñÇ µ³ñ»É³íáõÙ </t>
  </si>
  <si>
    <t>4214/Արտագերատեսչական ծախսեր</t>
  </si>
  <si>
    <t>5134/նախագծահետազոտական ծախսեր</t>
  </si>
  <si>
    <t xml:space="preserve"> Քրեակատարողական հիմնարկների օպտիմալացում, շենքային պայմանների բարելավում </t>
  </si>
  <si>
    <t>5113/Շենքերի և շինությունների կապիտալ վերանորոգում</t>
  </si>
  <si>
    <t>Միջազգային չափանիշներին համապատասխան ազատությունից զրկված անձանց համար պատշաճ պայմանների ապահովման նպատակով 12 քրեակատարողական հիմնարկների օպտիմալացում ՝ներառյալ որոշ հիմնարկների փակման միջոցով</t>
  </si>
  <si>
    <t xml:space="preserve"> 1120 - 31004</t>
  </si>
  <si>
    <t>Շենքերի, շինությունների շինարարություն</t>
  </si>
  <si>
    <t>Շենքերի, շինությունների կապիտալ վերանորոգում</t>
  </si>
  <si>
    <t>ՀՀ արդարադատության նախարարությանշենքային պայմանների բարելավում</t>
  </si>
  <si>
    <t>Շենքերի և շինությունների կապիտալ վերանորոգում</t>
  </si>
  <si>
    <t xml:space="preserve"> 1057 - 31002 </t>
  </si>
  <si>
    <t xml:space="preserve"> ÐÐ ³ñ¹³ñ³¹³ïáõÃÛ³Ý Ý³Ë³ñ³ñáõÃÛ³Ý    շենքային պայմանների բարելավում</t>
  </si>
  <si>
    <t>ՀՀ արդարադատության նախարարություն</t>
  </si>
  <si>
    <t>պետք չէ</t>
  </si>
  <si>
    <t>4217/Արտագերատեսչական ծախսեր</t>
  </si>
  <si>
    <t>Դասընթացների իրականացում</t>
  </si>
  <si>
    <t>Գիտական հոդվածի հրապարակում</t>
  </si>
  <si>
    <t>Այլ իրավաբանական և ֆիզիկական անձանց փորձաքննությունների կատարման  ծառայությունների մատուցումից և հետազոտությունների իրականացումից</t>
  </si>
  <si>
    <t>àâ</t>
  </si>
  <si>
    <t xml:space="preserve">Առևտրային կազմակերպությունների վերաբերյալ իրավակարգավորումները
համապատասխանեցում կորպորատիվ իրավունքի ժամանակակից
մոտեցումներին </t>
  </si>
  <si>
    <t>ոչ</t>
  </si>
  <si>
    <t>այո</t>
  </si>
  <si>
    <t>²Úà</t>
  </si>
  <si>
    <t xml:space="preserve">Սահմանադրությամբ ամրագրվածմարդու իրավունքները զանգվածային խախտումների դեպքերը և խախտված իրավունքների վերականգնման հնարավորությունները հնարավորինս բացահայտում,  տոկոս 
</t>
  </si>
  <si>
    <t>Կառավարության 2021-2026թթ. Գործունեության միջոցառումների ծրագիր, Արդարադատության նախարարությանը վերապահված միջոցառումների 8-րդ կետ
/Ð³Û³ëï³ÝÇ Ð³Ýñ³å»ïáõÃÛ³Ý ¹³ï³Ï³Ý ¨ Çñ³í³Ï³Ý µ³ñ»÷áËáõÙÝ»ñÇ 2022-2026 Ãí³Ï³ÝÝ»ñÇ é³½Ù³í³ñáõÃÛáõÝ / ÐÐ Ï³é³í³ñáõÃÛ³Ý 21.07.2022Ã. ÃÇí 1133-È áñáßáõÙ/, Հավելված 2, նպատակ 2, կետ 5</t>
  </si>
  <si>
    <t>ՈՉ</t>
  </si>
  <si>
    <t>ԱՅՈ</t>
  </si>
  <si>
    <t>Ապահովել դատական և իրավական բարեփոխումների 2022-2026թթ.ռազմավարության, քրակատարողական, մարդու իրավունքների պաշտպանության և հակակոռուպցիոն ռազմավորությունների և դրանցից բխող գործությունների կատարումը</t>
  </si>
  <si>
    <t>Արդարադատության նախարարության, քրեակատարողական ծառայության շենքային պայմանների ապահովում,  տեխնիկական հագեցվածություն</t>
  </si>
  <si>
    <t xml:space="preserve"> Դատաիրավական ոլորտի զարգացման և արդարադատության արդյունավետության բարձրացում </t>
  </si>
  <si>
    <t xml:space="preserve"> ԿԶՆ 16.9 Մինչև 2030թ. բոլորին տրամադրել իրավաբանական ինքնություն, այդ թվում ծննդի գրանցում ԿԶՆ 16.9.1. Մինչև 5 տարեկան երեխաների համամասնությունը, որոնց ծնունդը գրանցվել է քաղաքացիական մարմնի կողմից ըստ սեռի </t>
  </si>
  <si>
    <t xml:space="preserve"> ԿԶՆ 16.10 Ապահովել տեղեկատվության հանրային հասանելիությունը և պաշտպանել հիմնարար ազատությունները համաձայն ազգային օրենսդրության և միջազգային համաձայնագրերի </t>
  </si>
  <si>
    <t xml:space="preserve"> Հայաստանի Հանրապետության դատական և իրավական բարեփոխումների 2022-2026 թվականների ռազմավարություն / ՀՀ կառավարության 21.07.2022թ. թիվ 1133-Լ որոշում/, Հավելված 2, նպատակ 6, կետ 4 </t>
  </si>
  <si>
    <t xml:space="preserve"> ԿԶՆ 16.3. Խթանել օրենքի գերակայությունը ազգային և միջազգային մակարդակներում և ապահովել արդարադատության հավասար հասանելիություն բոլորի համար,ԿԶՆ 16.4 ,ԿԶՆ 16.5, ԿԶՆ 16.6,ԿԶՆ 16.8. </t>
  </si>
  <si>
    <t xml:space="preserve">  </t>
  </si>
  <si>
    <t xml:space="preserve"> ԿԶՆ 16.3 Խթանել օրենքի գերակայությունըազգային և միջազգային մակարդակներում ևապահովել արդարադատության հավասարհասանելիություն բոլորի համար 16.ա. Ուժեղացնել բոլոր մակարդակների համապատասխան ազգային հաստատությունները  </t>
  </si>
  <si>
    <t xml:space="preserve"> ՀՀ կառավարության ծրագրի 5.5 կետ, Հակակոռուպցիոն ինստիտուցիոնալ համակարգի վերափոխում և զարգացում </t>
  </si>
  <si>
    <t xml:space="preserve"> ԿԶՆ 10.2  Մինչև 2030 թ. ուժեղացնել և խթանել բոլորի սոցիալական, տնտեսական և քաղաքական ներառումը անկախ տարիքից, սեռից, հաշմանդամություն ունենալու հանգամանքից, ռասայից, էթնիկական ծագումից, կրոնից կամ տնտեսական կամ այլ կարգավիճակից  </t>
  </si>
  <si>
    <t xml:space="preserve"> Կառավարության ծրագրի  5.3 կետ, միջոցներ է ձեռնարկվելու փաստաբանության ոլորտիզարգացման ուղղությամբ, Փաստաբաններիպալատի կառավարման արդյունավետության և ներառականության վերափոխմանշրջանակներում: </t>
  </si>
  <si>
    <t xml:space="preserve">Կառավարության ծրագրի  5.6 կետ, քրեակատարողական և պրոբացիայի ոլորտների բարեփոխումներ </t>
  </si>
  <si>
    <t xml:space="preserve"> Կառավարության ծրագրի  5.2 կետ, մարդու իրավունքների և դրանց պաշտպանության միջոցների մասին հանրային իրազեկության բարձրացում </t>
  </si>
  <si>
    <t xml:space="preserve"> Կառավարության ծրագրի  5.3 և 5.6 կետ, Դատաիրավական ոլորտի զարգացման և արդարադատության արդյունավետության բարձրացում  </t>
  </si>
  <si>
    <t xml:space="preserve"> ԿԶՆ 16.3 Խթանել օրենքի գերակայությունը ազգային և միջազգային մակարդակներում և ապահովել արդարադատության հավասար հասանելիություն բոլորի համար </t>
  </si>
  <si>
    <t xml:space="preserve"> ՀՀ կառավարության ծրագրի 5.3 կետ,  Դատաիրավական ոլորտի զարգացման և արդարադատության արդյունավետության բարձրացում /ՀՀ ադատական և իրավական բարեփոխումների 2022-2026 թվ. ռազմավարություն / ՀՀ կառավարության 21.07.2022թ. թիվ 1133-Լ որոշում/</t>
  </si>
  <si>
    <t xml:space="preserve"> Քաղաքացիական կացության ակտերի գրանցում</t>
  </si>
  <si>
    <t>Գրանցումների  և տեղեկանքների տրամադրման ավտոմոտացման մակարդակը, տոկոս</t>
  </si>
  <si>
    <t>Արխիվային ակտային գրանցումների թվայնացում,տոկոս</t>
  </si>
  <si>
    <t>Արդարադատության ոլորտում պետական քաղաքականության մշակում, ծրագրերի համակարգում և մոնիտորինգի իրականացում</t>
  </si>
  <si>
    <t>Կոռուպցիայի ընկալման համաթվի աստիճանական աճ</t>
  </si>
  <si>
    <t>Հանրային պաշտպանի ծառայությունների վերաբերյալ շահառուների գոհունակության գնահատական (1-4 բալային համակարգ)*</t>
  </si>
  <si>
    <t>Քրեակատարողական հիմնարկների օպտիմալացում  և արդիականացում, արտաքին աշխարհի հետ կապի ամրապնդում, պահման պայմանների բարելավում, պրոբացիայի խնդիրների լուծում</t>
  </si>
  <si>
    <t xml:space="preserve">Կալանավորվածների և դատապարտյալների զբաղվածության ապահովում, տոկոս </t>
  </si>
  <si>
    <t>Քրեակատարողական հիմնարկներում պատժի կրման միջազգային չափանիշներին ամբողջությամբ համապատասխանող  պայմանների ստեղծում, տոկոս</t>
  </si>
  <si>
    <t>Թափանցիկության ապահովման և կոռուպցիոն ռիսկերի նվազեցմանն ուղղված միջոցառումների իրականացում, քրեական ենթամշակույթի նկատմամբ զրո հանդուրժողականության ցուցաբերում</t>
  </si>
  <si>
    <t>Անվտանգության և պահպանության ինժեներատեխնիկական արդի համակարգերով վերազինում</t>
  </si>
  <si>
    <t>Ազատությունից զրկված անձանց և պրոբացիայի շահառուների զբաղվածության, վերասոցիալականացման ապահովմանն ուղղված միջոցառումների իրականացում, ռիսկերի և պահանջմունքների գործիքների ներդրում, պատժի և վերահսկողության անհատական պլանավորում,տոկոս</t>
  </si>
  <si>
    <t>Տնային կալանք և վարչական հսկողություն խափանման միջոցների  և ազատության սահմանափակում  պատժի կիրառման համար Էլեկտրոնային հսկողության միջոցների ձեռքբերում, քանակ</t>
  </si>
  <si>
    <t>Հանրության իրազեկվածության բարձրացում</t>
  </si>
  <si>
    <t>Հանրության իրավական իրազեկվածության մակարդակի բարձրացում,տոկոս</t>
  </si>
  <si>
    <t>Արդարադատության համակարգի վերապատրաստված աշխատակիցների տեսակարար կշիռը, տոկոս</t>
  </si>
  <si>
    <t xml:space="preserve"> ԿԶՆ 16.1 Ուժեղացնել բոլոր մակարդակների համապատասխան ազգային հաստատությունները, այդ թվում միջազգային գործակցության միջոցով, զարգացնելու բռնությունները կանխելու և ահաբեկչության ու հանցավորության դեմ պայքարելու կարողությունները </t>
  </si>
  <si>
    <t xml:space="preserve"> Հարկադիր կատարման ենթակա ակտերի կատարողական ընթացակարգերի զարգացում և  կատարման ապահովում</t>
  </si>
  <si>
    <t>Կատարողական վարույթի շրջանակում ծանուցման եղանակների և գործիքակազմի կիրառության ընդլայնում</t>
  </si>
  <si>
    <t>Կատարողական գործողությունների կատարման միջին ժամկետի կրճատում</t>
  </si>
  <si>
    <t>Կատարված կատարողական վարույթների տեսակարար կշիռը ընդհանուր կատարողական վարույթների նկատմամբ, տոկոս</t>
  </si>
  <si>
    <t>Անձանց իրավաբանական օգնություն ստանալու սահմանադրական իրավունքի երաշխավորում, pro bono էլեկտրոնային հարթակի ներդնումից հետո անվճար իրավաբանական օգնություն ստանալու իրավունք ունեցող</t>
  </si>
  <si>
    <t xml:space="preserve"> Հայաստանի Հանրապետության դատական և իրավական բարեփոխումների 2022-2026 թվականների ռազմավարություն / ՀՀ կառավարության 21.07.2022թ. թիվ 1133-Լ որոշում/,  Հավելված 2, նպատակ 10, կետ 7</t>
  </si>
  <si>
    <t>Պարտադիր հաշտարարության ինստիտուտի կենսագործման շնորհիվ աշխատանքային գործերով  հաշտության դեպքերի քանակի ավելացում  և  դատարանների՝ աշխատանքային գործերով ծանրաբեռնվածության թեթևացում, տոկսոս</t>
  </si>
  <si>
    <t>Հայաստանի Հանրապետության հաշտարարների ԻԿԿ կողմից ընտանեկան գործերով պարռադիր հաշտարարության գործընթացի համակարգում, տոկոս</t>
  </si>
  <si>
    <t xml:space="preserve">Նոր Սահմանադրության հայեցակարգի հիման վրա Սահմանադրության նոր տեքստի մշակում
</t>
  </si>
  <si>
    <t>Կառավարության 2021-2026թթ. Գործունեության միջոցառումների ծրագիր, Արդարադատության նախարարությանը վերապահված միջոցառումների 2-րդ կետ
/Ð³Û³ëï³ÝÇ Ð³Ýñ³å»ïáõÃÛ³Ý ¹³ï³Ï³Ý ¨ Çñ³í³Ï³Ý µ³ñ»÷áËáõÙÝ»ñÇ 2022-2026 Ãí³Ï³ÝÝ»ñÇ é³½Ù³í³ñáõÃÛáõÝ / ÐÐ Ï³é³í³ñáõÃÛ³Ý 21.07.2022Ã. ÃÇí 1133-È áñáßáõÙ/, Հավելված 2, նպատակ 3, կետ 3</t>
  </si>
  <si>
    <t>Նոր Սահմանադրության ընդունումից հետո սահմանադրաիրավական նոր կարգավորումների կիրարկման ապահովում, տոկոս</t>
  </si>
  <si>
    <t>Դատավորի թվային օրացույցերի ներդնում</t>
  </si>
  <si>
    <t xml:space="preserve">Սնանկության օրենսգրքի ընդունումից հետո դրանով սահմանված կիրարկման միջոցառումների ապահովում
</t>
  </si>
  <si>
    <t>Իրավաբանական անձանց պետական ռեգիստրի թվային համակարգի արդիականացում Ձեռներեցություն և սեփականության իրավունքի պաշտպանություն» կյանքի իրադարձության շրջանակում</t>
  </si>
  <si>
    <t>Վարչական դատարանների ծանրաբեռնվածության նվազեցում, տոկոս</t>
  </si>
  <si>
    <t xml:space="preserve">ՀԲ աջակցությամբ իրականացվող "Ժամանակակից ստանդարտներով դատարաններ" ծրագիր/ՀԲ աջակցությամբ իրականացվող ՙԺամանակակից ստանդարտներով դատարաններ՚ ծրագրի կառավարման և համակարգման ծառայությունների մատուցում </t>
  </si>
  <si>
    <t>Դատարանների և նրանց ՏՀՏ ենթակառուցվածքերի արդիականացում</t>
  </si>
  <si>
    <t>5129/Այլ մեքենաներ և սարքավորումներ</t>
  </si>
  <si>
    <t xml:space="preserve">Խորհրդատվական և կարողությունների զարգացման ծառայությունների մատուցում </t>
  </si>
  <si>
    <t>ՀԲ աջակցությամբ իրականացվող «Ժամանակակից ստանդարտներով դատարաններ» ծրագրի շրջանակներում համակարգում և կառավարում</t>
  </si>
  <si>
    <t>ՀԲ աջակցությամբ իրականացվող «Ժամանակակից ստանդարտներով դատարաններ» ծրագրի շրջանակներում կարողությունների զարգացում</t>
  </si>
  <si>
    <t>ՀԲ աջակցությամբ իրականացվող «Ժամանակակից ստանդարտներով դատարաններ» ծրագրի շրջանակներում դատարանների և նրանց ՏՀՏ ենթակառուցվածքների արդիականացում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</si>
</sst>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43" formatCode="_(* #,##0.00_);_(* \(#,##0.00\);_(* &quot;-&quot;??_);_(@_)"/>
    <numFmt numFmtId="164" formatCode="_-* #,##0.00\ _֏_-;\-* #,##0.00\ _֏_-;_-* &quot;-&quot;??\ _֏_-;_-@_-"/>
    <numFmt numFmtId="165" formatCode="##,##0.0;\(##,##0.0\);\-"/>
    <numFmt numFmtId="166" formatCode="#,##0.0_);\(#,##0.0\)"/>
    <numFmt numFmtId="167" formatCode="_(* #,##0.0_);_(* \(#,##0.0\);_(* &quot;-&quot;??_);_(@_)"/>
    <numFmt numFmtId="168" formatCode="0.0"/>
    <numFmt numFmtId="169" formatCode="0.000"/>
    <numFmt numFmtId="170" formatCode="##,##0.00;\(##,##0.00\);\-"/>
    <numFmt numFmtId="171" formatCode="_-* #,##0.00_-;\-* #,##0.00_-;_-* &quot;-&quot;??_-;_-@_-"/>
    <numFmt numFmtId="172" formatCode="#,##0.000"/>
  </numFmts>
  <fonts count="10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"/>
      <scheme val="minor"/>
    </font>
    <font>
      <b/>
      <sz val="12"/>
      <color theme="1"/>
      <name val="GHEA Grapalat"/>
      <family val="3"/>
    </font>
    <font>
      <sz val="8"/>
      <color rgb="FF000000"/>
      <name val="GHEA Grapalat"/>
      <family val="3"/>
    </font>
    <font>
      <i/>
      <sz val="8"/>
      <color rgb="FF000000"/>
      <name val="GHEA Grapalat"/>
      <family val="3"/>
    </font>
    <font>
      <i/>
      <sz val="8"/>
      <color theme="1"/>
      <name val="GHEA Grapalat"/>
      <family val="3"/>
    </font>
    <font>
      <b/>
      <sz val="8"/>
      <color theme="1"/>
      <name val="GHEA Grapalat"/>
      <family val="3"/>
    </font>
    <font>
      <vertAlign val="superscript"/>
      <sz val="11"/>
      <color theme="1"/>
      <name val="Calibri"/>
      <family val="2"/>
      <scheme val="minor"/>
    </font>
    <font>
      <sz val="8"/>
      <color theme="1"/>
      <name val="GHEA Grapalat"/>
      <family val="3"/>
    </font>
    <font>
      <vertAlign val="superscript"/>
      <sz val="8"/>
      <color theme="1"/>
      <name val="GHEA Grapalat"/>
      <family val="3"/>
    </font>
    <font>
      <b/>
      <i/>
      <sz val="12"/>
      <color theme="1"/>
      <name val="GHEA Grapalat"/>
      <family val="3"/>
    </font>
    <font>
      <sz val="10"/>
      <color theme="1"/>
      <name val="GHEA Grapalat"/>
      <family val="3"/>
    </font>
    <font>
      <sz val="11"/>
      <color theme="1"/>
      <name val="GHEA Grapalat"/>
      <family val="3"/>
    </font>
    <font>
      <b/>
      <sz val="10"/>
      <color theme="1"/>
      <name val="GHEA Grapalat"/>
      <family val="3"/>
    </font>
    <font>
      <sz val="9"/>
      <color theme="1"/>
      <name val="GHEA Grapalat"/>
      <family val="3"/>
    </font>
    <font>
      <b/>
      <i/>
      <vertAlign val="superscript"/>
      <sz val="12"/>
      <color theme="1"/>
      <name val="GHEA Grapalat"/>
      <family val="3"/>
    </font>
    <font>
      <vertAlign val="superscript"/>
      <sz val="9"/>
      <color theme="1"/>
      <name val="GHEA Grapalat"/>
      <family val="3"/>
    </font>
    <font>
      <i/>
      <sz val="9"/>
      <color theme="1"/>
      <name val="GHEA Grapalat"/>
      <family val="3"/>
    </font>
    <font>
      <b/>
      <sz val="10"/>
      <color rgb="FF002060"/>
      <name val="GHEA Grapalat"/>
      <family val="3"/>
    </font>
    <font>
      <b/>
      <sz val="8"/>
      <color rgb="FF002060"/>
      <name val="GHEA Grapalat"/>
      <family val="3"/>
    </font>
    <font>
      <vertAlign val="superscript"/>
      <sz val="8"/>
      <color rgb="FF000000"/>
      <name val="GHEA Grapalat"/>
      <family val="3"/>
    </font>
    <font>
      <vertAlign val="superscript"/>
      <sz val="10"/>
      <color theme="1"/>
      <name val="GHEA Grapalat"/>
      <family val="3"/>
    </font>
    <font>
      <sz val="11"/>
      <color rgb="FFFF0000"/>
      <name val="Calibri"/>
      <family val="2"/>
      <scheme val="minor"/>
    </font>
    <font>
      <sz val="8"/>
      <color rgb="FFFF0000"/>
      <name val="GHEA Grapalat"/>
      <family val="3"/>
    </font>
    <font>
      <b/>
      <i/>
      <sz val="12"/>
      <color rgb="FFFF0000"/>
      <name val="GHEA Grapalat"/>
      <family val="3"/>
    </font>
    <font>
      <sz val="10"/>
      <name val="Arial"/>
      <family val="2"/>
    </font>
    <font>
      <sz val="11"/>
      <color theme="1"/>
      <name val="Calibri"/>
      <family val="2"/>
      <scheme val="minor"/>
    </font>
    <font>
      <i/>
      <sz val="11"/>
      <color rgb="FFFF0000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8"/>
      <name val="GHEA Grapalat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 Armenian"/>
      <family val="2"/>
    </font>
    <font>
      <b/>
      <sz val="10"/>
      <name val="GHEA Grapalat"/>
      <family val="3"/>
    </font>
    <font>
      <sz val="11"/>
      <name val="Calibri"/>
      <family val="2"/>
      <scheme val="minor"/>
    </font>
    <font>
      <b/>
      <i/>
      <sz val="12"/>
      <name val="GHEA Grapalat"/>
      <family val="3"/>
    </font>
    <font>
      <sz val="8"/>
      <name val="GHEA Grapalat"/>
      <family val="3"/>
    </font>
    <font>
      <b/>
      <vertAlign val="superscript"/>
      <sz val="10"/>
      <name val="GHEA Grapalat"/>
      <family val="3"/>
    </font>
    <font>
      <i/>
      <sz val="11"/>
      <name val="Calibri"/>
      <family val="2"/>
      <scheme val="minor"/>
    </font>
    <font>
      <vertAlign val="superscript"/>
      <sz val="8"/>
      <name val="GHEA Grapalat"/>
      <family val="3"/>
    </font>
    <font>
      <sz val="11"/>
      <name val="GHEA Grapalat"/>
      <family val="3"/>
    </font>
    <font>
      <b/>
      <sz val="11"/>
      <name val="GHEA Grapalat"/>
      <family val="3"/>
    </font>
    <font>
      <i/>
      <sz val="11"/>
      <name val="GHEA Grapalat"/>
      <family val="3"/>
    </font>
    <font>
      <b/>
      <sz val="10"/>
      <name val="GHEA Grapalat"/>
      <family val="2"/>
    </font>
    <font>
      <sz val="11"/>
      <color rgb="FF000000"/>
      <name val="GHEA Grapalat"/>
      <family val="3"/>
    </font>
    <font>
      <b/>
      <sz val="11"/>
      <color rgb="FF000000"/>
      <name val="GHEA Grapalat"/>
      <family val="3"/>
    </font>
    <font>
      <b/>
      <sz val="11"/>
      <color theme="1"/>
      <name val="GHEA Grapalat"/>
      <family val="3"/>
    </font>
    <font>
      <sz val="11"/>
      <color rgb="FF000000"/>
      <name val="Calibri"/>
      <family val="2"/>
    </font>
    <font>
      <i/>
      <sz val="11"/>
      <color theme="1"/>
      <name val="GHEA Grapalat"/>
      <family val="3"/>
    </font>
    <font>
      <b/>
      <i/>
      <sz val="9"/>
      <color rgb="FFFF0000"/>
      <name val="GHEA Grapalat"/>
      <family val="3"/>
    </font>
    <font>
      <i/>
      <sz val="9"/>
      <color rgb="FFFF0000"/>
      <name val="GHEA Grapalat"/>
      <family val="3"/>
    </font>
    <font>
      <i/>
      <sz val="8"/>
      <color rgb="FFFF0000"/>
      <name val="GHEA Grapalat"/>
      <family val="3"/>
    </font>
    <font>
      <sz val="9"/>
      <color rgb="FFFF0000"/>
      <name val="GHEA Grapalat"/>
      <family val="3"/>
    </font>
    <font>
      <b/>
      <i/>
      <sz val="10"/>
      <color rgb="FFFF0000"/>
      <name val="GHEA Grapalat"/>
      <family val="3"/>
    </font>
    <font>
      <vertAlign val="superscript"/>
      <sz val="11"/>
      <name val="GHEA Grapalat"/>
      <family val="3"/>
    </font>
    <font>
      <sz val="9"/>
      <name val="GHEA Grapalat"/>
      <family val="3"/>
    </font>
    <font>
      <b/>
      <i/>
      <sz val="9"/>
      <name val="GHEA Grapalat"/>
      <family val="3"/>
    </font>
    <font>
      <i/>
      <sz val="9"/>
      <name val="GHEA Grapalat"/>
      <family val="3"/>
    </font>
    <font>
      <sz val="10"/>
      <color rgb="FF000000"/>
      <name val="GHEA Grapalat"/>
      <family val="3"/>
    </font>
    <font>
      <i/>
      <sz val="8"/>
      <name val="GHEA Grapalat"/>
      <family val="3"/>
    </font>
    <font>
      <vertAlign val="superscript"/>
      <sz val="11"/>
      <color theme="1"/>
      <name val="GHEA Grapalat"/>
      <family val="3"/>
    </font>
    <font>
      <b/>
      <sz val="9"/>
      <name val="GHEA Grapalat"/>
      <family val="3"/>
    </font>
    <font>
      <b/>
      <i/>
      <sz val="8"/>
      <color theme="1"/>
      <name val="GHEA Grapalat"/>
      <family val="3"/>
    </font>
    <font>
      <b/>
      <i/>
      <sz val="8"/>
      <color rgb="FF000000"/>
      <name val="GHEA Grapalat"/>
      <family val="3"/>
    </font>
    <font>
      <b/>
      <i/>
      <sz val="8"/>
      <name val="GHEA Grapalat"/>
      <family val="3"/>
    </font>
    <font>
      <i/>
      <sz val="8"/>
      <color theme="1"/>
      <name val="Arial Armenian"/>
      <family val="2"/>
    </font>
    <font>
      <i/>
      <sz val="8"/>
      <color rgb="FF000000"/>
      <name val="Arial Armenian"/>
      <family val="2"/>
    </font>
    <font>
      <b/>
      <sz val="11"/>
      <name val="GHEA Grapalat"/>
      <family val="2"/>
    </font>
    <font>
      <b/>
      <vertAlign val="superscript"/>
      <sz val="9"/>
      <name val="GHEA Grapalat"/>
      <family val="3"/>
    </font>
    <font>
      <sz val="9"/>
      <name val="GHEA Grapalat"/>
      <family val="2"/>
    </font>
    <font>
      <b/>
      <sz val="9"/>
      <name val="GHEA Grapalat"/>
      <family val="2"/>
    </font>
    <font>
      <i/>
      <sz val="9"/>
      <color rgb="FF000000"/>
      <name val="GHEA Grapalat"/>
      <family val="3"/>
    </font>
    <font>
      <b/>
      <i/>
      <sz val="9"/>
      <color rgb="FF000000"/>
      <name val="GHEA Grapalat"/>
      <family val="3"/>
    </font>
    <font>
      <b/>
      <sz val="9"/>
      <color theme="1"/>
      <name val="Times Armenian"/>
      <family val="1"/>
    </font>
    <font>
      <sz val="9"/>
      <color theme="1"/>
      <name val="Times Armenian"/>
      <family val="1"/>
    </font>
    <font>
      <b/>
      <sz val="9"/>
      <color rgb="FF002060"/>
      <name val="Times Armenian"/>
      <family val="1"/>
    </font>
    <font>
      <sz val="9"/>
      <name val="Times Armenian"/>
      <family val="1"/>
    </font>
    <font>
      <sz val="7"/>
      <name val="Times Armenian"/>
      <family val="1"/>
    </font>
    <font>
      <b/>
      <sz val="9"/>
      <name val="Times Armenian"/>
      <family val="1"/>
    </font>
    <font>
      <b/>
      <sz val="11"/>
      <name val="Times Armenian"/>
      <family val="1"/>
    </font>
    <font>
      <sz val="11"/>
      <name val="Times Armenian"/>
      <family val="1"/>
    </font>
    <font>
      <b/>
      <sz val="10"/>
      <name val="Times Armenian"/>
      <family val="1"/>
    </font>
    <font>
      <i/>
      <sz val="9"/>
      <name val="Times Armenian"/>
      <family val="1"/>
    </font>
    <font>
      <b/>
      <i/>
      <sz val="9"/>
      <color theme="1"/>
      <name val="Times Armenian"/>
      <family val="1"/>
    </font>
    <font>
      <b/>
      <i/>
      <sz val="9"/>
      <name val="Times Armenian"/>
      <family val="1"/>
    </font>
    <font>
      <sz val="8"/>
      <name val="Times Armenian"/>
      <family val="1"/>
    </font>
    <font>
      <sz val="9"/>
      <color rgb="FF000000"/>
      <name val="GHEA Grapalat"/>
      <family val="3"/>
    </font>
    <font>
      <i/>
      <sz val="8"/>
      <name val="Arial Armenian"/>
      <family val="2"/>
    </font>
  </fonts>
  <fills count="44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 tint="-0.249977111117893"/>
        <bgColor indexed="64"/>
      </patternFill>
    </fill>
  </fills>
  <borders count="4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98">
    <xf numFmtId="0" fontId="0" fillId="0" borderId="0"/>
    <xf numFmtId="0" fontId="25" fillId="0" borderId="0"/>
    <xf numFmtId="0" fontId="26" fillId="17" borderId="33" applyNumberFormat="0" applyFont="0" applyAlignment="0" applyProtection="0"/>
    <xf numFmtId="0" fontId="29" fillId="0" borderId="0">
      <alignment horizontal="left" vertical="top" wrapText="1"/>
    </xf>
    <xf numFmtId="0" fontId="30" fillId="0" borderId="0" applyNumberFormat="0" applyFill="0" applyBorder="0" applyAlignment="0" applyProtection="0"/>
    <xf numFmtId="0" fontId="31" fillId="0" borderId="26" applyNumberFormat="0" applyFill="0" applyAlignment="0" applyProtection="0"/>
    <xf numFmtId="0" fontId="32" fillId="0" borderId="27" applyNumberFormat="0" applyFill="0" applyAlignment="0" applyProtection="0"/>
    <xf numFmtId="0" fontId="33" fillId="0" borderId="28" applyNumberFormat="0" applyFill="0" applyAlignment="0" applyProtection="0"/>
    <xf numFmtId="0" fontId="33" fillId="0" borderId="0" applyNumberFormat="0" applyFill="0" applyBorder="0" applyAlignment="0" applyProtection="0"/>
    <xf numFmtId="0" fontId="34" fillId="11" borderId="0" applyNumberFormat="0" applyBorder="0" applyAlignment="0" applyProtection="0"/>
    <xf numFmtId="0" fontId="35" fillId="12" borderId="0" applyNumberFormat="0" applyBorder="0" applyAlignment="0" applyProtection="0"/>
    <xf numFmtId="0" fontId="36" fillId="13" borderId="0" applyNumberFormat="0" applyBorder="0" applyAlignment="0" applyProtection="0"/>
    <xf numFmtId="0" fontId="37" fillId="14" borderId="29" applyNumberFormat="0" applyAlignment="0" applyProtection="0"/>
    <xf numFmtId="0" fontId="38" fillId="15" borderId="30" applyNumberFormat="0" applyAlignment="0" applyProtection="0"/>
    <xf numFmtId="0" fontId="39" fillId="15" borderId="29" applyNumberFormat="0" applyAlignment="0" applyProtection="0"/>
    <xf numFmtId="0" fontId="40" fillId="0" borderId="31" applyNumberFormat="0" applyFill="0" applyAlignment="0" applyProtection="0"/>
    <xf numFmtId="0" fontId="41" fillId="16" borderId="32" applyNumberFormat="0" applyAlignment="0" applyProtection="0"/>
    <xf numFmtId="0" fontId="2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3" fillId="0" borderId="34" applyNumberFormat="0" applyFill="0" applyAlignment="0" applyProtection="0"/>
    <xf numFmtId="0" fontId="44" fillId="18" borderId="0" applyNumberFormat="0" applyBorder="0" applyAlignment="0" applyProtection="0"/>
    <xf numFmtId="0" fontId="26" fillId="19" borderId="0" applyNumberFormat="0" applyBorder="0" applyAlignment="0" applyProtection="0"/>
    <xf numFmtId="0" fontId="26" fillId="20" borderId="0" applyNumberFormat="0" applyBorder="0" applyAlignment="0" applyProtection="0"/>
    <xf numFmtId="0" fontId="44" fillId="21" borderId="0" applyNumberFormat="0" applyBorder="0" applyAlignment="0" applyProtection="0"/>
    <xf numFmtId="0" fontId="44" fillId="22" borderId="0" applyNumberFormat="0" applyBorder="0" applyAlignment="0" applyProtection="0"/>
    <xf numFmtId="0" fontId="26" fillId="23" borderId="0" applyNumberFormat="0" applyBorder="0" applyAlignment="0" applyProtection="0"/>
    <xf numFmtId="0" fontId="26" fillId="24" borderId="0" applyNumberFormat="0" applyBorder="0" applyAlignment="0" applyProtection="0"/>
    <xf numFmtId="0" fontId="44" fillId="25" borderId="0" applyNumberFormat="0" applyBorder="0" applyAlignment="0" applyProtection="0"/>
    <xf numFmtId="0" fontId="44" fillId="26" borderId="0" applyNumberFormat="0" applyBorder="0" applyAlignment="0" applyProtection="0"/>
    <xf numFmtId="0" fontId="26" fillId="27" borderId="0" applyNumberFormat="0" applyBorder="0" applyAlignment="0" applyProtection="0"/>
    <xf numFmtId="0" fontId="26" fillId="28" borderId="0" applyNumberFormat="0" applyBorder="0" applyAlignment="0" applyProtection="0"/>
    <xf numFmtId="0" fontId="44" fillId="29" borderId="0" applyNumberFormat="0" applyBorder="0" applyAlignment="0" applyProtection="0"/>
    <xf numFmtId="0" fontId="44" fillId="30" borderId="0" applyNumberFormat="0" applyBorder="0" applyAlignment="0" applyProtection="0"/>
    <xf numFmtId="0" fontId="26" fillId="31" borderId="0" applyNumberFormat="0" applyBorder="0" applyAlignment="0" applyProtection="0"/>
    <xf numFmtId="0" fontId="26" fillId="32" borderId="0" applyNumberFormat="0" applyBorder="0" applyAlignment="0" applyProtection="0"/>
    <xf numFmtId="0" fontId="44" fillId="33" borderId="0" applyNumberFormat="0" applyBorder="0" applyAlignment="0" applyProtection="0"/>
    <xf numFmtId="0" fontId="44" fillId="34" borderId="0" applyNumberFormat="0" applyBorder="0" applyAlignment="0" applyProtection="0"/>
    <xf numFmtId="0" fontId="26" fillId="35" borderId="0" applyNumberFormat="0" applyBorder="0" applyAlignment="0" applyProtection="0"/>
    <xf numFmtId="0" fontId="26" fillId="36" borderId="0" applyNumberFormat="0" applyBorder="0" applyAlignment="0" applyProtection="0"/>
    <xf numFmtId="0" fontId="44" fillId="37" borderId="0" applyNumberFormat="0" applyBorder="0" applyAlignment="0" applyProtection="0"/>
    <xf numFmtId="0" fontId="44" fillId="38" borderId="0" applyNumberFormat="0" applyBorder="0" applyAlignment="0" applyProtection="0"/>
    <xf numFmtId="0" fontId="26" fillId="39" borderId="0" applyNumberFormat="0" applyBorder="0" applyAlignment="0" applyProtection="0"/>
    <xf numFmtId="0" fontId="26" fillId="40" borderId="0" applyNumberFormat="0" applyBorder="0" applyAlignment="0" applyProtection="0"/>
    <xf numFmtId="0" fontId="44" fillId="41" borderId="0" applyNumberFormat="0" applyBorder="0" applyAlignment="0" applyProtection="0"/>
    <xf numFmtId="165" fontId="29" fillId="0" borderId="0" applyFill="0" applyBorder="0" applyProtection="0">
      <alignment horizontal="right" vertical="top"/>
    </xf>
    <xf numFmtId="0" fontId="26" fillId="17" borderId="33" applyNumberFormat="0" applyFont="0" applyAlignment="0" applyProtection="0"/>
    <xf numFmtId="0" fontId="26" fillId="19" borderId="0" applyNumberFormat="0" applyBorder="0" applyAlignment="0" applyProtection="0"/>
    <xf numFmtId="0" fontId="26" fillId="20" borderId="0" applyNumberFormat="0" applyBorder="0" applyAlignment="0" applyProtection="0"/>
    <xf numFmtId="0" fontId="26" fillId="23" borderId="0" applyNumberFormat="0" applyBorder="0" applyAlignment="0" applyProtection="0"/>
    <xf numFmtId="0" fontId="26" fillId="24" borderId="0" applyNumberFormat="0" applyBorder="0" applyAlignment="0" applyProtection="0"/>
    <xf numFmtId="0" fontId="26" fillId="27" borderId="0" applyNumberFormat="0" applyBorder="0" applyAlignment="0" applyProtection="0"/>
    <xf numFmtId="0" fontId="26" fillId="28" borderId="0" applyNumberFormat="0" applyBorder="0" applyAlignment="0" applyProtection="0"/>
    <xf numFmtId="0" fontId="26" fillId="31" borderId="0" applyNumberFormat="0" applyBorder="0" applyAlignment="0" applyProtection="0"/>
    <xf numFmtId="0" fontId="26" fillId="32" borderId="0" applyNumberFormat="0" applyBorder="0" applyAlignment="0" applyProtection="0"/>
    <xf numFmtId="0" fontId="26" fillId="35" borderId="0" applyNumberFormat="0" applyBorder="0" applyAlignment="0" applyProtection="0"/>
    <xf numFmtId="0" fontId="26" fillId="36" borderId="0" applyNumberFormat="0" applyBorder="0" applyAlignment="0" applyProtection="0"/>
    <xf numFmtId="0" fontId="26" fillId="39" borderId="0" applyNumberFormat="0" applyBorder="0" applyAlignment="0" applyProtection="0"/>
    <xf numFmtId="0" fontId="26" fillId="40" borderId="0" applyNumberFormat="0" applyBorder="0" applyAlignment="0" applyProtection="0"/>
    <xf numFmtId="43" fontId="45" fillId="0" borderId="0" applyFont="0" applyFill="0" applyBorder="0" applyAlignment="0" applyProtection="0"/>
    <xf numFmtId="43" fontId="26" fillId="0" borderId="0" applyFont="0" applyFill="0" applyBorder="0" applyAlignment="0" applyProtection="0"/>
    <xf numFmtId="165" fontId="56" fillId="0" borderId="0" applyFill="0" applyBorder="0" applyProtection="0">
      <alignment horizontal="right" vertical="top"/>
    </xf>
    <xf numFmtId="43" fontId="60" fillId="0" borderId="0" applyFont="0" applyFill="0" applyBorder="0" applyAlignment="0" applyProtection="0"/>
    <xf numFmtId="0" fontId="25" fillId="0" borderId="0"/>
    <xf numFmtId="0" fontId="29" fillId="0" borderId="0">
      <alignment horizontal="left" vertical="top" wrapText="1"/>
    </xf>
    <xf numFmtId="0" fontId="30" fillId="0" borderId="0" applyNumberFormat="0" applyFill="0" applyBorder="0" applyAlignment="0" applyProtection="0"/>
    <xf numFmtId="0" fontId="31" fillId="0" borderId="26" applyNumberFormat="0" applyFill="0" applyAlignment="0" applyProtection="0"/>
    <xf numFmtId="0" fontId="32" fillId="0" borderId="27" applyNumberFormat="0" applyFill="0" applyAlignment="0" applyProtection="0"/>
    <xf numFmtId="0" fontId="33" fillId="0" borderId="28" applyNumberFormat="0" applyFill="0" applyAlignment="0" applyProtection="0"/>
    <xf numFmtId="0" fontId="33" fillId="0" borderId="0" applyNumberFormat="0" applyFill="0" applyBorder="0" applyAlignment="0" applyProtection="0"/>
    <xf numFmtId="0" fontId="34" fillId="11" borderId="0" applyNumberFormat="0" applyBorder="0" applyAlignment="0" applyProtection="0"/>
    <xf numFmtId="0" fontId="35" fillId="12" borderId="0" applyNumberFormat="0" applyBorder="0" applyAlignment="0" applyProtection="0"/>
    <xf numFmtId="0" fontId="36" fillId="13" borderId="0" applyNumberFormat="0" applyBorder="0" applyAlignment="0" applyProtection="0"/>
    <xf numFmtId="0" fontId="37" fillId="14" borderId="29" applyNumberFormat="0" applyAlignment="0" applyProtection="0"/>
    <xf numFmtId="0" fontId="38" fillId="15" borderId="30" applyNumberFormat="0" applyAlignment="0" applyProtection="0"/>
    <xf numFmtId="0" fontId="39" fillId="15" borderId="29" applyNumberFormat="0" applyAlignment="0" applyProtection="0"/>
    <xf numFmtId="0" fontId="40" fillId="0" borderId="31" applyNumberFormat="0" applyFill="0" applyAlignment="0" applyProtection="0"/>
    <xf numFmtId="0" fontId="41" fillId="16" borderId="32" applyNumberFormat="0" applyAlignment="0" applyProtection="0"/>
    <xf numFmtId="0" fontId="2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3" fillId="0" borderId="34" applyNumberFormat="0" applyFill="0" applyAlignment="0" applyProtection="0"/>
    <xf numFmtId="0" fontId="44" fillId="18" borderId="0" applyNumberFormat="0" applyBorder="0" applyAlignment="0" applyProtection="0"/>
    <xf numFmtId="0" fontId="44" fillId="21" borderId="0" applyNumberFormat="0" applyBorder="0" applyAlignment="0" applyProtection="0"/>
    <xf numFmtId="0" fontId="44" fillId="22" borderId="0" applyNumberFormat="0" applyBorder="0" applyAlignment="0" applyProtection="0"/>
    <xf numFmtId="0" fontId="44" fillId="25" borderId="0" applyNumberFormat="0" applyBorder="0" applyAlignment="0" applyProtection="0"/>
    <xf numFmtId="0" fontId="44" fillId="26" borderId="0" applyNumberFormat="0" applyBorder="0" applyAlignment="0" applyProtection="0"/>
    <xf numFmtId="0" fontId="44" fillId="29" borderId="0" applyNumberFormat="0" applyBorder="0" applyAlignment="0" applyProtection="0"/>
    <xf numFmtId="0" fontId="44" fillId="30" borderId="0" applyNumberFormat="0" applyBorder="0" applyAlignment="0" applyProtection="0"/>
    <xf numFmtId="0" fontId="44" fillId="33" borderId="0" applyNumberFormat="0" applyBorder="0" applyAlignment="0" applyProtection="0"/>
    <xf numFmtId="0" fontId="44" fillId="34" borderId="0" applyNumberFormat="0" applyBorder="0" applyAlignment="0" applyProtection="0"/>
    <xf numFmtId="0" fontId="44" fillId="37" borderId="0" applyNumberFormat="0" applyBorder="0" applyAlignment="0" applyProtection="0"/>
    <xf numFmtId="0" fontId="44" fillId="38" borderId="0" applyNumberFormat="0" applyBorder="0" applyAlignment="0" applyProtection="0"/>
    <xf numFmtId="0" fontId="44" fillId="41" borderId="0" applyNumberFormat="0" applyBorder="0" applyAlignment="0" applyProtection="0"/>
    <xf numFmtId="164" fontId="45" fillId="0" borderId="0" applyFont="0" applyFill="0" applyBorder="0" applyAlignment="0" applyProtection="0"/>
    <xf numFmtId="0" fontId="29" fillId="0" borderId="0">
      <alignment horizontal="left" vertical="top" wrapText="1"/>
    </xf>
    <xf numFmtId="171" fontId="26" fillId="0" borderId="0" applyFont="0" applyFill="0" applyBorder="0" applyAlignment="0" applyProtection="0"/>
    <xf numFmtId="0" fontId="1" fillId="0" borderId="0"/>
    <xf numFmtId="164" fontId="26" fillId="0" borderId="0" applyFont="0" applyFill="0" applyBorder="0" applyAlignment="0" applyProtection="0"/>
    <xf numFmtId="164" fontId="60" fillId="0" borderId="0" applyFont="0" applyFill="0" applyBorder="0" applyAlignment="0" applyProtection="0"/>
  </cellStyleXfs>
  <cellXfs count="414">
    <xf numFmtId="0" fontId="0" fillId="0" borderId="0" xfId="0"/>
    <xf numFmtId="0" fontId="0" fillId="0" borderId="0" xfId="0" applyAlignment="1">
      <alignment horizontal="justify" vertical="center"/>
    </xf>
    <xf numFmtId="0" fontId="0" fillId="0" borderId="0" xfId="0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0" fontId="13" fillId="0" borderId="0" xfId="0" applyFont="1" applyAlignment="1">
      <alignment vertical="center"/>
    </xf>
    <xf numFmtId="0" fontId="5" fillId="0" borderId="0" xfId="0" applyFont="1" applyBorder="1" applyAlignment="1">
      <alignment horizontal="center" vertical="center" wrapText="1"/>
    </xf>
    <xf numFmtId="0" fontId="0" fillId="0" borderId="0" xfId="0" applyBorder="1" applyAlignment="1"/>
    <xf numFmtId="49" fontId="3" fillId="2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textRotation="90" wrapText="1"/>
    </xf>
    <xf numFmtId="0" fontId="6" fillId="0" borderId="0" xfId="0" applyFont="1" applyBorder="1" applyAlignment="1">
      <alignment vertical="center"/>
    </xf>
    <xf numFmtId="0" fontId="18" fillId="7" borderId="0" xfId="0" applyFont="1" applyFill="1" applyAlignment="1">
      <alignment vertical="center"/>
    </xf>
    <xf numFmtId="0" fontId="19" fillId="7" borderId="0" xfId="0" applyFont="1" applyFill="1" applyBorder="1" applyAlignment="1">
      <alignment vertical="center"/>
    </xf>
    <xf numFmtId="0" fontId="6" fillId="7" borderId="0" xfId="0" applyFont="1" applyFill="1" applyBorder="1" applyAlignment="1">
      <alignment vertical="center"/>
    </xf>
    <xf numFmtId="0" fontId="11" fillId="0" borderId="0" xfId="0" applyFont="1" applyAlignment="1">
      <alignment vertical="center"/>
    </xf>
    <xf numFmtId="0" fontId="4" fillId="6" borderId="1" xfId="0" applyFont="1" applyFill="1" applyBorder="1" applyAlignment="1">
      <alignment vertical="center" wrapText="1"/>
    </xf>
    <xf numFmtId="0" fontId="0" fillId="6" borderId="1" xfId="0" applyFill="1" applyBorder="1" applyAlignment="1">
      <alignment vertical="top" wrapText="1"/>
    </xf>
    <xf numFmtId="0" fontId="4" fillId="6" borderId="1" xfId="0" applyFont="1" applyFill="1" applyBorder="1" applyAlignment="1">
      <alignment horizontal="center" vertical="center" wrapText="1"/>
    </xf>
    <xf numFmtId="0" fontId="5" fillId="6" borderId="1" xfId="0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vertical="center" wrapText="1"/>
    </xf>
    <xf numFmtId="0" fontId="5" fillId="6" borderId="1" xfId="0" applyFont="1" applyFill="1" applyBorder="1" applyAlignment="1">
      <alignment vertical="center" wrapText="1"/>
    </xf>
    <xf numFmtId="0" fontId="8" fillId="6" borderId="1" xfId="0" applyFont="1" applyFill="1" applyBorder="1" applyAlignment="1">
      <alignment vertical="center" wrapText="1"/>
    </xf>
    <xf numFmtId="0" fontId="8" fillId="8" borderId="1" xfId="0" applyFont="1" applyFill="1" applyBorder="1" applyAlignment="1">
      <alignment horizontal="center" vertical="center" wrapText="1"/>
    </xf>
    <xf numFmtId="0" fontId="8" fillId="6" borderId="1" xfId="0" applyFont="1" applyFill="1" applyBorder="1" applyAlignment="1">
      <alignment horizontal="justify" vertical="center" wrapText="1"/>
    </xf>
    <xf numFmtId="0" fontId="8" fillId="8" borderId="1" xfId="0" applyFont="1" applyFill="1" applyBorder="1" applyAlignment="1">
      <alignment vertical="center" wrapText="1"/>
    </xf>
    <xf numFmtId="0" fontId="6" fillId="8" borderId="1" xfId="0" applyFont="1" applyFill="1" applyBorder="1" applyAlignment="1">
      <alignment vertical="center" wrapText="1"/>
    </xf>
    <xf numFmtId="0" fontId="8" fillId="2" borderId="7" xfId="0" applyFont="1" applyFill="1" applyBorder="1" applyAlignment="1">
      <alignment vertical="center" wrapText="1"/>
    </xf>
    <xf numFmtId="0" fontId="8" fillId="6" borderId="7" xfId="0" applyFont="1" applyFill="1" applyBorder="1" applyAlignment="1">
      <alignment vertical="center" textRotation="90" wrapText="1"/>
    </xf>
    <xf numFmtId="0" fontId="8" fillId="9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10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8" fillId="2" borderId="1" xfId="0" applyFont="1" applyFill="1" applyBorder="1" applyAlignment="1">
      <alignment vertical="center" textRotation="90" wrapText="1"/>
    </xf>
    <xf numFmtId="0" fontId="5" fillId="6" borderId="7" xfId="0" applyFont="1" applyFill="1" applyBorder="1" applyAlignment="1">
      <alignment vertical="center" wrapText="1"/>
    </xf>
    <xf numFmtId="0" fontId="8" fillId="6" borderId="7" xfId="0" applyFont="1" applyFill="1" applyBorder="1" applyAlignment="1">
      <alignment vertical="center" wrapText="1"/>
    </xf>
    <xf numFmtId="0" fontId="8" fillId="5" borderId="8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4" fillId="0" borderId="0" xfId="0" applyFont="1" applyBorder="1" applyAlignment="1">
      <alignment vertical="center"/>
    </xf>
    <xf numFmtId="0" fontId="14" fillId="5" borderId="1" xfId="0" applyFont="1" applyFill="1" applyBorder="1" applyAlignment="1">
      <alignment horizontal="center" vertical="center" wrapText="1"/>
    </xf>
    <xf numFmtId="0" fontId="14" fillId="6" borderId="1" xfId="0" applyFont="1" applyFill="1" applyBorder="1" applyAlignment="1">
      <alignment horizontal="center" vertical="center" wrapText="1"/>
    </xf>
    <xf numFmtId="0" fontId="14" fillId="5" borderId="8" xfId="0" applyFont="1" applyFill="1" applyBorder="1" applyAlignment="1">
      <alignment horizontal="center" vertical="center" wrapText="1"/>
    </xf>
    <xf numFmtId="0" fontId="14" fillId="5" borderId="1" xfId="0" applyFont="1" applyFill="1" applyBorder="1" applyAlignment="1">
      <alignment horizontal="left" vertical="center" wrapText="1"/>
    </xf>
    <xf numFmtId="0" fontId="17" fillId="5" borderId="1" xfId="0" applyFont="1" applyFill="1" applyBorder="1" applyAlignment="1">
      <alignment horizontal="left" vertical="center" wrapText="1" indent="2"/>
    </xf>
    <xf numFmtId="0" fontId="12" fillId="5" borderId="1" xfId="0" applyFont="1" applyFill="1" applyBorder="1" applyAlignment="1">
      <alignment vertical="center" wrapText="1"/>
    </xf>
    <xf numFmtId="0" fontId="8" fillId="10" borderId="1" xfId="0" applyFont="1" applyFill="1" applyBorder="1" applyAlignment="1">
      <alignment vertical="center" textRotation="90" wrapText="1"/>
    </xf>
    <xf numFmtId="0" fontId="8" fillId="10" borderId="18" xfId="0" applyFont="1" applyFill="1" applyBorder="1" applyAlignment="1">
      <alignment vertical="center" textRotation="90" wrapText="1"/>
    </xf>
    <xf numFmtId="0" fontId="8" fillId="10" borderId="19" xfId="0" applyFont="1" applyFill="1" applyBorder="1" applyAlignment="1">
      <alignment vertical="center" textRotation="90" wrapText="1"/>
    </xf>
    <xf numFmtId="0" fontId="8" fillId="5" borderId="18" xfId="0" applyFont="1" applyFill="1" applyBorder="1" applyAlignment="1">
      <alignment horizontal="center" vertical="center" wrapText="1"/>
    </xf>
    <xf numFmtId="0" fontId="8" fillId="6" borderId="19" xfId="0" applyFont="1" applyFill="1" applyBorder="1" applyAlignment="1">
      <alignment horizontal="center" vertical="center" wrapText="1"/>
    </xf>
    <xf numFmtId="0" fontId="8" fillId="5" borderId="5" xfId="0" applyFont="1" applyFill="1" applyBorder="1" applyAlignment="1">
      <alignment horizontal="center" vertical="center" wrapText="1"/>
    </xf>
    <xf numFmtId="0" fontId="8" fillId="5" borderId="20" xfId="0" applyFont="1" applyFill="1" applyBorder="1" applyAlignment="1">
      <alignment horizontal="center" vertical="center" wrapText="1"/>
    </xf>
    <xf numFmtId="0" fontId="8" fillId="5" borderId="21" xfId="0" applyFont="1" applyFill="1" applyBorder="1" applyAlignment="1">
      <alignment horizontal="center" vertical="center" wrapText="1"/>
    </xf>
    <xf numFmtId="0" fontId="8" fillId="5" borderId="22" xfId="0" applyFont="1" applyFill="1" applyBorder="1" applyAlignment="1">
      <alignment horizontal="center" vertical="center" wrapText="1"/>
    </xf>
    <xf numFmtId="0" fontId="8" fillId="6" borderId="18" xfId="0" applyFont="1" applyFill="1" applyBorder="1" applyAlignment="1">
      <alignment horizontal="center" vertical="center" wrapText="1"/>
    </xf>
    <xf numFmtId="49" fontId="3" fillId="2" borderId="18" xfId="0" applyNumberFormat="1" applyFont="1" applyFill="1" applyBorder="1" applyAlignment="1">
      <alignment horizontal="center" vertical="center" wrapText="1"/>
    </xf>
    <xf numFmtId="0" fontId="5" fillId="6" borderId="18" xfId="0" applyFont="1" applyFill="1" applyBorder="1" applyAlignment="1">
      <alignment vertical="center" wrapText="1"/>
    </xf>
    <xf numFmtId="0" fontId="5" fillId="6" borderId="23" xfId="0" applyFont="1" applyFill="1" applyBorder="1" applyAlignment="1">
      <alignment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left" vertical="center" wrapText="1"/>
    </xf>
    <xf numFmtId="0" fontId="8" fillId="5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textRotation="90" wrapText="1"/>
    </xf>
    <xf numFmtId="49" fontId="3" fillId="2" borderId="1" xfId="0" applyNumberFormat="1" applyFont="1" applyFill="1" applyBorder="1" applyAlignment="1">
      <alignment horizontal="center" vertical="center" wrapText="1"/>
    </xf>
    <xf numFmtId="0" fontId="8" fillId="6" borderId="1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left" vertical="center" wrapText="1"/>
    </xf>
    <xf numFmtId="0" fontId="8" fillId="5" borderId="1" xfId="0" applyFont="1" applyFill="1" applyBorder="1" applyAlignment="1">
      <alignment horizontal="center" vertical="center" wrapText="1"/>
    </xf>
    <xf numFmtId="0" fontId="8" fillId="2" borderId="19" xfId="0" applyFont="1" applyFill="1" applyBorder="1" applyAlignment="1">
      <alignment vertical="center" textRotation="90" wrapText="1"/>
    </xf>
    <xf numFmtId="0" fontId="8" fillId="2" borderId="1" xfId="0" applyFont="1" applyFill="1" applyBorder="1" applyAlignment="1">
      <alignment horizontal="center" vertical="center" textRotation="90" wrapText="1"/>
    </xf>
    <xf numFmtId="0" fontId="22" fillId="0" borderId="0" xfId="0" applyFont="1"/>
    <xf numFmtId="0" fontId="23" fillId="2" borderId="1" xfId="0" applyFont="1" applyFill="1" applyBorder="1" applyAlignment="1">
      <alignment horizontal="center" vertical="center" wrapText="1"/>
    </xf>
    <xf numFmtId="0" fontId="24" fillId="0" borderId="0" xfId="0" applyFont="1" applyFill="1" applyAlignment="1">
      <alignment vertical="center"/>
    </xf>
    <xf numFmtId="0" fontId="22" fillId="0" borderId="0" xfId="0" applyFont="1" applyFill="1"/>
    <xf numFmtId="0" fontId="24" fillId="0" borderId="0" xfId="0" applyFont="1" applyAlignment="1">
      <alignment vertical="center"/>
    </xf>
    <xf numFmtId="0" fontId="8" fillId="2" borderId="10" xfId="0" applyFont="1" applyFill="1" applyBorder="1" applyAlignment="1">
      <alignment horizontal="center" vertical="center" wrapText="1"/>
    </xf>
    <xf numFmtId="0" fontId="8" fillId="6" borderId="8" xfId="0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0" fontId="27" fillId="0" borderId="0" xfId="0" applyFont="1"/>
    <xf numFmtId="0" fontId="28" fillId="0" borderId="0" xfId="0" applyFont="1"/>
    <xf numFmtId="0" fontId="0" fillId="0" borderId="0" xfId="0" applyAlignment="1"/>
    <xf numFmtId="0" fontId="0" fillId="0" borderId="0" xfId="0" applyFont="1"/>
    <xf numFmtId="0" fontId="8" fillId="2" borderId="7" xfId="0" applyFont="1" applyFill="1" applyBorder="1" applyAlignment="1">
      <alignment horizontal="center" vertical="center" wrapText="1"/>
    </xf>
    <xf numFmtId="0" fontId="46" fillId="0" borderId="0" xfId="0" applyFont="1" applyAlignment="1">
      <alignment vertical="center"/>
    </xf>
    <xf numFmtId="0" fontId="47" fillId="0" borderId="0" xfId="0" applyFont="1" applyAlignment="1"/>
    <xf numFmtId="0" fontId="47" fillId="0" borderId="0" xfId="0" applyFont="1"/>
    <xf numFmtId="0" fontId="48" fillId="0" borderId="0" xfId="0" applyFont="1" applyAlignment="1">
      <alignment vertical="center"/>
    </xf>
    <xf numFmtId="0" fontId="46" fillId="0" borderId="0" xfId="0" applyFont="1" applyFill="1" applyAlignment="1">
      <alignment vertical="center"/>
    </xf>
    <xf numFmtId="0" fontId="48" fillId="0" borderId="0" xfId="0" applyFont="1" applyFill="1" applyAlignment="1">
      <alignment vertical="center"/>
    </xf>
    <xf numFmtId="0" fontId="51" fillId="0" borderId="0" xfId="0" applyFont="1"/>
    <xf numFmtId="49" fontId="49" fillId="2" borderId="18" xfId="0" applyNumberFormat="1" applyFont="1" applyFill="1" applyBorder="1" applyAlignment="1">
      <alignment horizontal="center" vertical="center" wrapText="1"/>
    </xf>
    <xf numFmtId="49" fontId="49" fillId="2" borderId="1" xfId="0" applyNumberFormat="1" applyFont="1" applyFill="1" applyBorder="1" applyAlignment="1">
      <alignment horizontal="center" vertical="center" wrapText="1"/>
    </xf>
    <xf numFmtId="0" fontId="49" fillId="2" borderId="1" xfId="0" applyFont="1" applyFill="1" applyBorder="1" applyAlignment="1">
      <alignment vertical="center" textRotation="90" wrapText="1"/>
    </xf>
    <xf numFmtId="0" fontId="8" fillId="2" borderId="1" xfId="0" applyFont="1" applyFill="1" applyBorder="1" applyAlignment="1">
      <alignment horizontal="center" vertical="center" wrapText="1"/>
    </xf>
    <xf numFmtId="0" fontId="8" fillId="6" borderId="1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right"/>
    </xf>
    <xf numFmtId="0" fontId="14" fillId="0" borderId="0" xfId="0" applyFont="1" applyAlignment="1">
      <alignment horizontal="left" vertical="center"/>
    </xf>
    <xf numFmtId="0" fontId="14" fillId="5" borderId="6" xfId="0" applyFont="1" applyFill="1" applyBorder="1" applyAlignment="1">
      <alignment horizontal="left" vertical="center" wrapText="1"/>
    </xf>
    <xf numFmtId="0" fontId="12" fillId="0" borderId="0" xfId="0" applyFont="1"/>
    <xf numFmtId="0" fontId="14" fillId="6" borderId="1" xfId="0" applyFont="1" applyFill="1" applyBorder="1" applyAlignment="1">
      <alignment horizontal="center"/>
    </xf>
    <xf numFmtId="0" fontId="12" fillId="0" borderId="0" xfId="0" applyFont="1" applyAlignment="1">
      <alignment horizontal="left"/>
    </xf>
    <xf numFmtId="0" fontId="14" fillId="0" borderId="0" xfId="0" applyFont="1"/>
    <xf numFmtId="0" fontId="8" fillId="2" borderId="7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53" fillId="0" borderId="0" xfId="0" applyFont="1" applyAlignment="1">
      <alignment horizontal="left" vertical="top" wrapText="1"/>
    </xf>
    <xf numFmtId="0" fontId="54" fillId="0" borderId="0" xfId="0" applyFont="1" applyAlignment="1">
      <alignment horizontal="center" vertical="center" wrapText="1"/>
    </xf>
    <xf numFmtId="0" fontId="53" fillId="0" borderId="0" xfId="0" applyFont="1" applyFill="1"/>
    <xf numFmtId="1" fontId="53" fillId="0" borderId="0" xfId="0" applyNumberFormat="1" applyFont="1" applyFill="1" applyAlignment="1" applyProtection="1">
      <alignment horizontal="center" vertical="center"/>
      <protection locked="0"/>
    </xf>
    <xf numFmtId="167" fontId="12" fillId="0" borderId="0" xfId="59" applyNumberFormat="1" applyFont="1" applyFill="1" applyAlignment="1" applyProtection="1">
      <alignment horizontal="left" vertical="center" wrapText="1"/>
    </xf>
    <xf numFmtId="167" fontId="12" fillId="0" borderId="0" xfId="59" applyNumberFormat="1" applyFont="1" applyFill="1" applyAlignment="1" applyProtection="1">
      <alignment horizontal="center" vertical="center"/>
    </xf>
    <xf numFmtId="167" fontId="12" fillId="0" borderId="0" xfId="59" applyNumberFormat="1" applyFont="1" applyFill="1" applyAlignment="1" applyProtection="1">
      <alignment horizontal="center" vertical="center" wrapText="1"/>
    </xf>
    <xf numFmtId="167" fontId="12" fillId="0" borderId="0" xfId="59" applyNumberFormat="1" applyFont="1" applyFill="1" applyAlignment="1" applyProtection="1">
      <alignment horizontal="left" vertical="center"/>
    </xf>
    <xf numFmtId="167" fontId="12" fillId="0" borderId="0" xfId="59" applyNumberFormat="1" applyFont="1" applyFill="1" applyAlignment="1" applyProtection="1">
      <alignment horizontal="center"/>
    </xf>
    <xf numFmtId="43" fontId="12" fillId="0" borderId="0" xfId="59" applyFont="1" applyFill="1" applyAlignment="1" applyProtection="1">
      <alignment horizontal="left"/>
    </xf>
    <xf numFmtId="43" fontId="57" fillId="0" borderId="0" xfId="59" applyFont="1" applyFill="1" applyAlignment="1" applyProtection="1">
      <alignment vertical="center"/>
    </xf>
    <xf numFmtId="167" fontId="12" fillId="0" borderId="0" xfId="59" applyNumberFormat="1" applyFont="1" applyFill="1" applyAlignment="1" applyProtection="1">
      <alignment vertical="center" wrapText="1"/>
    </xf>
    <xf numFmtId="43" fontId="53" fillId="0" borderId="0" xfId="59" applyFont="1" applyFill="1" applyAlignment="1" applyProtection="1">
      <alignment vertical="center"/>
    </xf>
    <xf numFmtId="0" fontId="53" fillId="0" borderId="0" xfId="0" applyFont="1" applyFill="1" applyAlignment="1">
      <alignment horizontal="left"/>
    </xf>
    <xf numFmtId="0" fontId="54" fillId="0" borderId="0" xfId="0" applyFont="1" applyFill="1"/>
    <xf numFmtId="0" fontId="59" fillId="0" borderId="0" xfId="0" applyFont="1" applyFill="1" applyAlignment="1">
      <alignment horizontal="left" vertical="center"/>
    </xf>
    <xf numFmtId="167" fontId="59" fillId="0" borderId="0" xfId="59" applyNumberFormat="1" applyFont="1" applyFill="1" applyAlignment="1" applyProtection="1">
      <alignment horizontal="left" vertical="center"/>
    </xf>
    <xf numFmtId="167" fontId="59" fillId="0" borderId="0" xfId="59" applyNumberFormat="1" applyFont="1" applyFill="1" applyAlignment="1" applyProtection="1">
      <alignment horizontal="left"/>
    </xf>
    <xf numFmtId="43" fontId="59" fillId="0" borderId="0" xfId="59" applyFont="1" applyFill="1" applyAlignment="1" applyProtection="1">
      <alignment horizontal="left"/>
    </xf>
    <xf numFmtId="43" fontId="58" fillId="0" borderId="0" xfId="59" applyFont="1" applyFill="1" applyAlignment="1" applyProtection="1">
      <alignment horizontal="left" vertical="center"/>
    </xf>
    <xf numFmtId="0" fontId="54" fillId="0" borderId="0" xfId="0" applyFont="1" applyFill="1" applyAlignment="1">
      <alignment horizontal="left"/>
    </xf>
    <xf numFmtId="1" fontId="53" fillId="43" borderId="7" xfId="0" applyNumberFormat="1" applyFont="1" applyFill="1" applyBorder="1" applyAlignment="1" applyProtection="1">
      <alignment horizontal="center" vertical="center" wrapText="1"/>
      <protection locked="0"/>
    </xf>
    <xf numFmtId="0" fontId="53" fillId="43" borderId="7" xfId="0" applyFont="1" applyFill="1" applyBorder="1" applyAlignment="1" applyProtection="1">
      <alignment horizontal="center" vertical="center" wrapText="1"/>
      <protection locked="0"/>
    </xf>
    <xf numFmtId="0" fontId="12" fillId="43" borderId="7" xfId="0" applyFont="1" applyFill="1" applyBorder="1" applyAlignment="1">
      <alignment horizontal="center" vertical="center" wrapText="1"/>
    </xf>
    <xf numFmtId="43" fontId="12" fillId="43" borderId="7" xfId="0" applyNumberFormat="1" applyFont="1" applyFill="1" applyBorder="1" applyAlignment="1">
      <alignment horizontal="center" vertical="center" wrapText="1"/>
    </xf>
    <xf numFmtId="43" fontId="57" fillId="43" borderId="7" xfId="0" applyNumberFormat="1" applyFont="1" applyFill="1" applyBorder="1" applyAlignment="1">
      <alignment horizontal="center" vertical="center" wrapText="1"/>
    </xf>
    <xf numFmtId="43" fontId="12" fillId="43" borderId="1" xfId="0" applyNumberFormat="1" applyFont="1" applyFill="1" applyBorder="1" applyAlignment="1">
      <alignment horizontal="center" vertical="center" wrapText="1"/>
    </xf>
    <xf numFmtId="0" fontId="63" fillId="0" borderId="0" xfId="0" applyFont="1" applyBorder="1" applyAlignment="1">
      <alignment horizontal="left" wrapText="1"/>
    </xf>
    <xf numFmtId="0" fontId="62" fillId="0" borderId="0" xfId="0" applyFont="1" applyBorder="1" applyAlignment="1">
      <alignment horizontal="left" wrapText="1"/>
    </xf>
    <xf numFmtId="0" fontId="64" fillId="0" borderId="0" xfId="0" applyFont="1" applyBorder="1" applyAlignment="1">
      <alignment vertical="top" wrapText="1"/>
    </xf>
    <xf numFmtId="0" fontId="22" fillId="0" borderId="0" xfId="0" applyFont="1" applyBorder="1" applyAlignment="1"/>
    <xf numFmtId="0" fontId="23" fillId="0" borderId="0" xfId="0" applyFont="1" applyBorder="1" applyAlignment="1"/>
    <xf numFmtId="0" fontId="23" fillId="0" borderId="0" xfId="0" applyFont="1" applyBorder="1" applyAlignment="1">
      <alignment horizontal="left"/>
    </xf>
    <xf numFmtId="0" fontId="62" fillId="0" borderId="0" xfId="0" applyFont="1" applyBorder="1" applyAlignment="1">
      <alignment wrapText="1"/>
    </xf>
    <xf numFmtId="0" fontId="22" fillId="0" borderId="0" xfId="0" applyFont="1" applyBorder="1" applyAlignment="1">
      <alignment horizontal="left"/>
    </xf>
    <xf numFmtId="0" fontId="63" fillId="0" borderId="0" xfId="0" applyFont="1" applyBorder="1" applyAlignment="1">
      <alignment vertical="center"/>
    </xf>
    <xf numFmtId="0" fontId="65" fillId="0" borderId="0" xfId="0" applyFont="1" applyBorder="1" applyAlignment="1">
      <alignment vertical="center" wrapText="1"/>
    </xf>
    <xf numFmtId="0" fontId="22" fillId="0" borderId="0" xfId="0" applyFont="1" applyBorder="1"/>
    <xf numFmtId="0" fontId="63" fillId="0" borderId="0" xfId="0" applyFont="1" applyAlignment="1">
      <alignment horizontal="left" vertical="center" wrapText="1"/>
    </xf>
    <xf numFmtId="0" fontId="63" fillId="0" borderId="0" xfId="0" applyFont="1" applyAlignment="1">
      <alignment horizontal="center" vertical="center"/>
    </xf>
    <xf numFmtId="0" fontId="66" fillId="0" borderId="0" xfId="0" applyFont="1" applyAlignment="1">
      <alignment horizontal="left" vertical="center"/>
    </xf>
    <xf numFmtId="0" fontId="47" fillId="0" borderId="0" xfId="0" applyFont="1" applyBorder="1" applyAlignment="1">
      <alignment horizontal="left"/>
    </xf>
    <xf numFmtId="0" fontId="46" fillId="5" borderId="1" xfId="0" applyFont="1" applyFill="1" applyBorder="1" applyAlignment="1">
      <alignment horizontal="center" vertical="center" wrapText="1"/>
    </xf>
    <xf numFmtId="0" fontId="11" fillId="5" borderId="13" xfId="0" applyFont="1" applyFill="1" applyBorder="1" applyAlignment="1">
      <alignment vertical="center" wrapText="1"/>
    </xf>
    <xf numFmtId="0" fontId="11" fillId="5" borderId="35" xfId="0" applyFont="1" applyFill="1" applyBorder="1" applyAlignment="1">
      <alignment vertical="center" wrapText="1"/>
    </xf>
    <xf numFmtId="0" fontId="46" fillId="5" borderId="18" xfId="0" applyFont="1" applyFill="1" applyBorder="1" applyAlignment="1">
      <alignment horizontal="center" vertical="center" wrapText="1"/>
    </xf>
    <xf numFmtId="167" fontId="61" fillId="0" borderId="0" xfId="59" applyNumberFormat="1" applyFont="1" applyFill="1" applyAlignment="1" applyProtection="1">
      <alignment horizontal="left" vertical="center"/>
    </xf>
    <xf numFmtId="0" fontId="47" fillId="0" borderId="0" xfId="0" applyFont="1" applyBorder="1" applyAlignment="1"/>
    <xf numFmtId="0" fontId="14" fillId="0" borderId="0" xfId="0" applyFont="1" applyFill="1"/>
    <xf numFmtId="49" fontId="6" fillId="6" borderId="1" xfId="0" applyNumberFormat="1" applyFont="1" applyFill="1" applyBorder="1" applyAlignment="1">
      <alignment horizontal="right" vertical="center" wrapText="1"/>
    </xf>
    <xf numFmtId="0" fontId="75" fillId="6" borderId="1" xfId="0" applyFont="1" applyFill="1" applyBorder="1" applyAlignment="1">
      <alignment vertical="center" wrapText="1"/>
    </xf>
    <xf numFmtId="49" fontId="76" fillId="6" borderId="1" xfId="0" applyNumberFormat="1" applyFont="1" applyFill="1" applyBorder="1" applyAlignment="1">
      <alignment vertical="center" wrapText="1"/>
    </xf>
    <xf numFmtId="168" fontId="5" fillId="6" borderId="1" xfId="0" applyNumberFormat="1" applyFont="1" applyFill="1" applyBorder="1" applyAlignment="1">
      <alignment vertical="center" wrapText="1"/>
    </xf>
    <xf numFmtId="0" fontId="76" fillId="6" borderId="1" xfId="0" applyFont="1" applyFill="1" applyBorder="1" applyAlignment="1">
      <alignment vertical="center" wrapText="1"/>
    </xf>
    <xf numFmtId="0" fontId="76" fillId="6" borderId="7" xfId="0" applyFont="1" applyFill="1" applyBorder="1" applyAlignment="1">
      <alignment vertical="center" wrapText="1"/>
    </xf>
    <xf numFmtId="49" fontId="72" fillId="6" borderId="1" xfId="62" applyNumberFormat="1" applyFont="1" applyFill="1" applyBorder="1" applyAlignment="1">
      <alignment vertical="top" wrapText="1"/>
    </xf>
    <xf numFmtId="0" fontId="72" fillId="6" borderId="1" xfId="0" applyFont="1" applyFill="1" applyBorder="1" applyAlignment="1">
      <alignment horizontal="left" vertical="top" wrapText="1"/>
    </xf>
    <xf numFmtId="49" fontId="72" fillId="6" borderId="1" xfId="0" applyNumberFormat="1" applyFont="1" applyFill="1" applyBorder="1" applyAlignment="1">
      <alignment vertical="top" wrapText="1"/>
    </xf>
    <xf numFmtId="0" fontId="75" fillId="6" borderId="1" xfId="0" applyFont="1" applyFill="1" applyBorder="1" applyAlignment="1">
      <alignment vertical="top" wrapText="1"/>
    </xf>
    <xf numFmtId="0" fontId="76" fillId="6" borderId="1" xfId="0" applyFont="1" applyFill="1" applyBorder="1" applyAlignment="1">
      <alignment vertical="top" wrapText="1"/>
    </xf>
    <xf numFmtId="0" fontId="76" fillId="6" borderId="1" xfId="0" applyFont="1" applyFill="1" applyBorder="1" applyAlignment="1">
      <alignment horizontal="left" vertical="top" wrapText="1"/>
    </xf>
    <xf numFmtId="168" fontId="75" fillId="6" borderId="1" xfId="0" applyNumberFormat="1" applyFont="1" applyFill="1" applyBorder="1" applyAlignment="1">
      <alignment vertical="center" wrapText="1"/>
    </xf>
    <xf numFmtId="0" fontId="72" fillId="6" borderId="6" xfId="0" applyNumberFormat="1" applyFont="1" applyFill="1" applyBorder="1" applyAlignment="1" applyProtection="1">
      <alignment vertical="top" wrapText="1"/>
      <protection locked="0"/>
    </xf>
    <xf numFmtId="0" fontId="77" fillId="6" borderId="6" xfId="0" applyNumberFormat="1" applyFont="1" applyFill="1" applyBorder="1" applyAlignment="1" applyProtection="1">
      <alignment vertical="top" wrapText="1"/>
      <protection locked="0"/>
    </xf>
    <xf numFmtId="0" fontId="75" fillId="6" borderId="7" xfId="0" applyFont="1" applyFill="1" applyBorder="1" applyAlignment="1">
      <alignment vertical="center" wrapText="1"/>
    </xf>
    <xf numFmtId="0" fontId="72" fillId="6" borderId="1" xfId="0" applyFont="1" applyFill="1" applyBorder="1" applyAlignment="1">
      <alignment horizontal="left" vertical="center" wrapText="1"/>
    </xf>
    <xf numFmtId="2" fontId="75" fillId="6" borderId="1" xfId="0" applyNumberFormat="1" applyFont="1" applyFill="1" applyBorder="1" applyAlignment="1">
      <alignment vertical="center" wrapText="1"/>
    </xf>
    <xf numFmtId="2" fontId="5" fillId="6" borderId="1" xfId="0" applyNumberFormat="1" applyFont="1" applyFill="1" applyBorder="1" applyAlignment="1">
      <alignment vertical="center" wrapText="1"/>
    </xf>
    <xf numFmtId="0" fontId="76" fillId="6" borderId="1" xfId="0" applyFont="1" applyFill="1" applyBorder="1" applyAlignment="1">
      <alignment vertical="center"/>
    </xf>
    <xf numFmtId="1" fontId="75" fillId="6" borderId="1" xfId="0" applyNumberFormat="1" applyFont="1" applyFill="1" applyBorder="1" applyAlignment="1">
      <alignment vertical="center" wrapText="1"/>
    </xf>
    <xf numFmtId="1" fontId="5" fillId="6" borderId="1" xfId="0" applyNumberFormat="1" applyFont="1" applyFill="1" applyBorder="1" applyAlignment="1">
      <alignment vertical="center" wrapText="1"/>
    </xf>
    <xf numFmtId="49" fontId="72" fillId="6" borderId="14" xfId="0" applyNumberFormat="1" applyFont="1" applyFill="1" applyBorder="1" applyAlignment="1">
      <alignment horizontal="left" vertical="center" wrapText="1"/>
    </xf>
    <xf numFmtId="0" fontId="77" fillId="6" borderId="7" xfId="0" applyFont="1" applyFill="1" applyBorder="1" applyAlignment="1">
      <alignment horizontal="left" vertical="top" wrapText="1"/>
    </xf>
    <xf numFmtId="0" fontId="78" fillId="6" borderId="6" xfId="0" applyFont="1" applyFill="1" applyBorder="1" applyAlignment="1">
      <alignment horizontal="right" vertical="center" wrapText="1"/>
    </xf>
    <xf numFmtId="0" fontId="79" fillId="6" borderId="6" xfId="0" applyFont="1" applyFill="1" applyBorder="1" applyAlignment="1">
      <alignment horizontal="right" vertical="center" wrapText="1"/>
    </xf>
    <xf numFmtId="168" fontId="72" fillId="6" borderId="1" xfId="0" applyNumberFormat="1" applyFont="1" applyFill="1" applyBorder="1" applyAlignment="1">
      <alignment horizontal="right" vertical="center" wrapText="1"/>
    </xf>
    <xf numFmtId="168" fontId="49" fillId="6" borderId="1" xfId="0" applyNumberFormat="1" applyFont="1" applyFill="1" applyBorder="1" applyAlignment="1">
      <alignment horizontal="right" vertical="center" wrapText="1"/>
    </xf>
    <xf numFmtId="49" fontId="72" fillId="6" borderId="7" xfId="0" applyNumberFormat="1" applyFont="1" applyFill="1" applyBorder="1" applyAlignment="1">
      <alignment vertical="top" wrapText="1"/>
    </xf>
    <xf numFmtId="0" fontId="5" fillId="6" borderId="7" xfId="0" applyFont="1" applyFill="1" applyBorder="1" applyAlignment="1">
      <alignment vertical="top" wrapText="1"/>
    </xf>
    <xf numFmtId="0" fontId="5" fillId="6" borderId="1" xfId="0" applyFont="1" applyFill="1" applyBorder="1" applyAlignment="1">
      <alignment vertical="top" wrapText="1"/>
    </xf>
    <xf numFmtId="168" fontId="3" fillId="2" borderId="1" xfId="0" applyNumberFormat="1" applyFont="1" applyFill="1" applyBorder="1" applyAlignment="1">
      <alignment horizontal="center" vertical="center" wrapText="1"/>
    </xf>
    <xf numFmtId="169" fontId="75" fillId="6" borderId="1" xfId="0" applyNumberFormat="1" applyFont="1" applyFill="1" applyBorder="1" applyAlignment="1">
      <alignment vertical="center" wrapText="1"/>
    </xf>
    <xf numFmtId="0" fontId="75" fillId="6" borderId="1" xfId="0" applyFont="1" applyFill="1" applyBorder="1" applyAlignment="1">
      <alignment horizontal="left" vertical="center" wrapText="1"/>
    </xf>
    <xf numFmtId="169" fontId="0" fillId="0" borderId="0" xfId="0" applyNumberFormat="1"/>
    <xf numFmtId="168" fontId="0" fillId="0" borderId="0" xfId="0" applyNumberFormat="1"/>
    <xf numFmtId="0" fontId="8" fillId="2" borderId="1" xfId="0" applyFont="1" applyFill="1" applyBorder="1" applyAlignment="1">
      <alignment horizontal="center" vertical="center" wrapText="1"/>
    </xf>
    <xf numFmtId="0" fontId="82" fillId="6" borderId="1" xfId="0" applyFont="1" applyFill="1" applyBorder="1" applyAlignment="1">
      <alignment horizontal="left" vertical="top" wrapText="1"/>
    </xf>
    <xf numFmtId="0" fontId="83" fillId="6" borderId="1" xfId="0" applyFont="1" applyFill="1" applyBorder="1" applyAlignment="1">
      <alignment horizontal="center" vertical="top" wrapText="1"/>
    </xf>
    <xf numFmtId="0" fontId="83" fillId="6" borderId="1" xfId="0" applyFont="1" applyFill="1" applyBorder="1" applyAlignment="1">
      <alignment horizontal="left" vertical="top" wrapText="1"/>
    </xf>
    <xf numFmtId="0" fontId="82" fillId="6" borderId="1" xfId="0" applyFont="1" applyFill="1" applyBorder="1" applyAlignment="1">
      <alignment horizontal="center" vertical="top" wrapText="1"/>
    </xf>
    <xf numFmtId="0" fontId="84" fillId="6" borderId="1" xfId="0" applyFont="1" applyFill="1" applyBorder="1" applyAlignment="1">
      <alignment vertical="center" wrapText="1"/>
    </xf>
    <xf numFmtId="0" fontId="68" fillId="6" borderId="1" xfId="0" applyFont="1" applyFill="1" applyBorder="1" applyAlignment="1">
      <alignment horizontal="left" vertical="top" wrapText="1"/>
    </xf>
    <xf numFmtId="0" fontId="74" fillId="6" borderId="1" xfId="0" applyFont="1" applyFill="1" applyBorder="1" applyAlignment="1">
      <alignment horizontal="center" vertical="top" wrapText="1"/>
    </xf>
    <xf numFmtId="0" fontId="74" fillId="6" borderId="1" xfId="0" applyFont="1" applyFill="1" applyBorder="1" applyAlignment="1">
      <alignment horizontal="left" vertical="top" wrapText="1"/>
    </xf>
    <xf numFmtId="0" fontId="68" fillId="6" borderId="1" xfId="0" applyFont="1" applyFill="1" applyBorder="1" applyAlignment="1">
      <alignment horizontal="center" vertical="top" wrapText="1"/>
    </xf>
    <xf numFmtId="0" fontId="14" fillId="6" borderId="7" xfId="0" applyFont="1" applyFill="1" applyBorder="1" applyAlignment="1">
      <alignment vertical="center" wrapText="1"/>
    </xf>
    <xf numFmtId="0" fontId="14" fillId="6" borderId="1" xfId="0" applyFont="1" applyFill="1" applyBorder="1" applyAlignment="1">
      <alignment horizontal="left" vertical="center" wrapText="1"/>
    </xf>
    <xf numFmtId="2" fontId="84" fillId="6" borderId="1" xfId="0" applyNumberFormat="1" applyFont="1" applyFill="1" applyBorder="1" applyAlignment="1">
      <alignment vertical="center" wrapText="1"/>
    </xf>
    <xf numFmtId="1" fontId="84" fillId="6" borderId="1" xfId="0" applyNumberFormat="1" applyFont="1" applyFill="1" applyBorder="1" applyAlignment="1">
      <alignment vertical="center" wrapText="1"/>
    </xf>
    <xf numFmtId="2" fontId="85" fillId="6" borderId="1" xfId="0" applyNumberFormat="1" applyFont="1" applyFill="1" applyBorder="1" applyAlignment="1">
      <alignment vertical="center" wrapText="1"/>
    </xf>
    <xf numFmtId="0" fontId="85" fillId="6" borderId="1" xfId="0" applyFont="1" applyFill="1" applyBorder="1" applyAlignment="1">
      <alignment vertical="center" wrapText="1"/>
    </xf>
    <xf numFmtId="168" fontId="85" fillId="6" borderId="1" xfId="0" applyNumberFormat="1" applyFont="1" applyFill="1" applyBorder="1" applyAlignment="1">
      <alignment vertical="center" wrapText="1"/>
    </xf>
    <xf numFmtId="0" fontId="68" fillId="6" borderId="0" xfId="63" applyFont="1" applyFill="1">
      <alignment horizontal="left" vertical="top" wrapText="1"/>
    </xf>
    <xf numFmtId="0" fontId="68" fillId="6" borderId="1" xfId="63" applyFont="1" applyFill="1" applyBorder="1">
      <alignment horizontal="left" vertical="top" wrapText="1"/>
    </xf>
    <xf numFmtId="0" fontId="86" fillId="0" borderId="0" xfId="0" applyFont="1" applyAlignment="1">
      <alignment vertical="center"/>
    </xf>
    <xf numFmtId="0" fontId="87" fillId="0" borderId="0" xfId="0" applyFont="1"/>
    <xf numFmtId="0" fontId="88" fillId="7" borderId="0" xfId="0" applyFont="1" applyFill="1" applyAlignment="1">
      <alignment vertical="center"/>
    </xf>
    <xf numFmtId="0" fontId="87" fillId="7" borderId="0" xfId="0" applyFont="1" applyFill="1"/>
    <xf numFmtId="0" fontId="88" fillId="7" borderId="0" xfId="0" applyFont="1" applyFill="1" applyBorder="1" applyAlignment="1">
      <alignment vertical="center"/>
    </xf>
    <xf numFmtId="0" fontId="86" fillId="7" borderId="0" xfId="0" applyFont="1" applyFill="1" applyBorder="1" applyAlignment="1">
      <alignment vertical="center"/>
    </xf>
    <xf numFmtId="0" fontId="87" fillId="0" borderId="0" xfId="0" applyFont="1" applyAlignment="1">
      <alignment vertical="center"/>
    </xf>
    <xf numFmtId="0" fontId="87" fillId="0" borderId="0" xfId="0" applyFont="1" applyBorder="1"/>
    <xf numFmtId="0" fontId="89" fillId="0" borderId="0" xfId="0" applyFont="1" applyAlignment="1">
      <alignment horizontal="left" vertical="top" wrapText="1"/>
    </xf>
    <xf numFmtId="166" fontId="91" fillId="0" borderId="0" xfId="60" applyNumberFormat="1" applyFont="1" applyAlignment="1">
      <alignment horizontal="right" vertical="top"/>
    </xf>
    <xf numFmtId="165" fontId="92" fillId="0" borderId="1" xfId="60" applyNumberFormat="1" applyFont="1" applyBorder="1" applyAlignment="1">
      <alignment horizontal="right" vertical="top"/>
    </xf>
    <xf numFmtId="0" fontId="93" fillId="0" borderId="0" xfId="0" applyFont="1" applyAlignment="1">
      <alignment horizontal="left" vertical="top" wrapText="1"/>
    </xf>
    <xf numFmtId="0" fontId="89" fillId="0" borderId="1" xfId="0" applyFont="1" applyBorder="1" applyAlignment="1">
      <alignment horizontal="left" vertical="top" wrapText="1"/>
    </xf>
    <xf numFmtId="165" fontId="91" fillId="6" borderId="1" xfId="60" applyNumberFormat="1" applyFont="1" applyFill="1" applyBorder="1" applyAlignment="1">
      <alignment horizontal="right" vertical="top"/>
    </xf>
    <xf numFmtId="0" fontId="89" fillId="6" borderId="1" xfId="0" applyFont="1" applyFill="1" applyBorder="1" applyAlignment="1">
      <alignment horizontal="left" vertical="top" wrapText="1"/>
    </xf>
    <xf numFmtId="0" fontId="93" fillId="6" borderId="1" xfId="0" applyFont="1" applyFill="1" applyBorder="1" applyAlignment="1">
      <alignment horizontal="left" vertical="top" wrapText="1"/>
    </xf>
    <xf numFmtId="0" fontId="89" fillId="6" borderId="1" xfId="0" applyFont="1" applyFill="1" applyBorder="1" applyAlignment="1">
      <alignment horizontal="right" vertical="top" wrapText="1"/>
    </xf>
    <xf numFmtId="0" fontId="89" fillId="0" borderId="1" xfId="0" applyFont="1" applyFill="1" applyBorder="1" applyAlignment="1">
      <alignment horizontal="left" vertical="top" wrapText="1"/>
    </xf>
    <xf numFmtId="0" fontId="87" fillId="42" borderId="0" xfId="0" applyFont="1" applyFill="1"/>
    <xf numFmtId="170" fontId="91" fillId="6" borderId="1" xfId="60" applyNumberFormat="1" applyFont="1" applyFill="1" applyBorder="1" applyAlignment="1">
      <alignment horizontal="right" vertical="top"/>
    </xf>
    <xf numFmtId="2" fontId="91" fillId="6" borderId="1" xfId="0" applyNumberFormat="1" applyFont="1" applyFill="1" applyBorder="1" applyAlignment="1">
      <alignment horizontal="right" vertical="top" wrapText="1"/>
    </xf>
    <xf numFmtId="0" fontId="91" fillId="6" borderId="1" xfId="0" applyFont="1" applyFill="1" applyBorder="1" applyAlignment="1">
      <alignment horizontal="right" vertical="top" wrapText="1"/>
    </xf>
    <xf numFmtId="0" fontId="74" fillId="6" borderId="8" xfId="1" applyFont="1" applyFill="1" applyBorder="1" applyAlignment="1">
      <alignment horizontal="left" vertical="top" wrapText="1"/>
    </xf>
    <xf numFmtId="0" fontId="91" fillId="6" borderId="1" xfId="0" applyFont="1" applyFill="1" applyBorder="1" applyAlignment="1">
      <alignment horizontal="left" vertical="top" wrapText="1"/>
    </xf>
    <xf numFmtId="0" fontId="89" fillId="43" borderId="1" xfId="0" applyFont="1" applyFill="1" applyBorder="1" applyAlignment="1">
      <alignment horizontal="center" vertical="center" wrapText="1"/>
    </xf>
    <xf numFmtId="0" fontId="95" fillId="6" borderId="1" xfId="0" applyFont="1" applyFill="1" applyBorder="1" applyAlignment="1">
      <alignment vertical="top" wrapText="1"/>
    </xf>
    <xf numFmtId="0" fontId="91" fillId="6" borderId="1" xfId="0" applyFont="1" applyFill="1" applyBorder="1" applyAlignment="1">
      <alignment horizontal="left" vertical="top" wrapText="1"/>
    </xf>
    <xf numFmtId="168" fontId="84" fillId="6" borderId="1" xfId="0" applyNumberFormat="1" applyFont="1" applyFill="1" applyBorder="1" applyAlignment="1">
      <alignment vertical="center" wrapText="1"/>
    </xf>
    <xf numFmtId="0" fontId="91" fillId="6" borderId="1" xfId="0" applyFont="1" applyFill="1" applyBorder="1" applyAlignment="1">
      <alignment horizontal="left" vertical="top" wrapText="1"/>
    </xf>
    <xf numFmtId="0" fontId="98" fillId="6" borderId="1" xfId="0" applyFont="1" applyFill="1" applyBorder="1" applyAlignment="1">
      <alignment horizontal="right" vertical="top" wrapText="1"/>
    </xf>
    <xf numFmtId="0" fontId="89" fillId="6" borderId="1" xfId="0" applyFont="1" applyFill="1" applyBorder="1" applyAlignment="1">
      <alignment horizontal="center" vertical="top" wrapText="1"/>
    </xf>
    <xf numFmtId="49" fontId="99" fillId="6" borderId="1" xfId="0" applyNumberFormat="1" applyFont="1" applyFill="1" applyBorder="1" applyAlignment="1">
      <alignment vertical="center" wrapText="1"/>
    </xf>
    <xf numFmtId="0" fontId="89" fillId="0" borderId="2" xfId="0" applyFont="1" applyFill="1" applyBorder="1" applyAlignment="1">
      <alignment horizontal="left" vertical="top" wrapText="1"/>
    </xf>
    <xf numFmtId="0" fontId="89" fillId="0" borderId="3" xfId="0" applyFont="1" applyFill="1" applyBorder="1" applyAlignment="1">
      <alignment horizontal="left" vertical="top" wrapText="1"/>
    </xf>
    <xf numFmtId="168" fontId="91" fillId="6" borderId="1" xfId="0" applyNumberFormat="1" applyFont="1" applyFill="1" applyBorder="1" applyAlignment="1">
      <alignment horizontal="right" vertical="top" wrapText="1"/>
    </xf>
    <xf numFmtId="0" fontId="93" fillId="6" borderId="1" xfId="0" applyFont="1" applyFill="1" applyBorder="1" applyAlignment="1">
      <alignment vertical="top" wrapText="1"/>
    </xf>
    <xf numFmtId="169" fontId="4" fillId="6" borderId="1" xfId="0" applyNumberFormat="1" applyFont="1" applyFill="1" applyBorder="1" applyAlignment="1">
      <alignment vertical="center" wrapText="1"/>
    </xf>
    <xf numFmtId="172" fontId="93" fillId="0" borderId="0" xfId="0" applyNumberFormat="1" applyFont="1" applyAlignment="1">
      <alignment horizontal="left" vertical="top" wrapText="1"/>
    </xf>
    <xf numFmtId="0" fontId="89" fillId="6" borderId="1" xfId="0" applyFont="1" applyFill="1" applyBorder="1" applyAlignment="1">
      <alignment vertical="top" wrapText="1"/>
    </xf>
    <xf numFmtId="0" fontId="0" fillId="0" borderId="0" xfId="0"/>
    <xf numFmtId="0" fontId="4" fillId="6" borderId="1" xfId="0" applyFont="1" applyFill="1" applyBorder="1" applyAlignment="1">
      <alignment vertical="center" wrapText="1"/>
    </xf>
    <xf numFmtId="0" fontId="5" fillId="6" borderId="1" xfId="0" applyFont="1" applyFill="1" applyBorder="1" applyAlignment="1">
      <alignment vertical="center" wrapText="1"/>
    </xf>
    <xf numFmtId="0" fontId="8" fillId="6" borderId="1" xfId="0" applyFont="1" applyFill="1" applyBorder="1" applyAlignment="1">
      <alignment vertical="center" wrapText="1"/>
    </xf>
    <xf numFmtId="0" fontId="5" fillId="6" borderId="7" xfId="0" applyFont="1" applyFill="1" applyBorder="1" applyAlignment="1">
      <alignment vertical="center" wrapText="1"/>
    </xf>
    <xf numFmtId="2" fontId="5" fillId="6" borderId="1" xfId="0" applyNumberFormat="1" applyFont="1" applyFill="1" applyBorder="1" applyAlignment="1">
      <alignment vertical="center" wrapText="1"/>
    </xf>
    <xf numFmtId="1" fontId="100" fillId="6" borderId="1" xfId="0" applyNumberFormat="1" applyFont="1" applyFill="1" applyBorder="1" applyAlignment="1">
      <alignment horizontal="right" vertical="top" wrapText="1"/>
    </xf>
    <xf numFmtId="0" fontId="5" fillId="6" borderId="1" xfId="0" applyFont="1" applyFill="1" applyBorder="1" applyAlignment="1">
      <alignment vertical="center" wrapText="1"/>
    </xf>
    <xf numFmtId="0" fontId="84" fillId="6" borderId="1" xfId="0" applyFont="1" applyFill="1" applyBorder="1" applyAlignment="1">
      <alignment vertical="center" wrapText="1"/>
    </xf>
    <xf numFmtId="0" fontId="89" fillId="6" borderId="1" xfId="0" applyFont="1" applyFill="1" applyBorder="1" applyAlignment="1">
      <alignment horizontal="right" vertical="top" wrapText="1"/>
    </xf>
    <xf numFmtId="0" fontId="89" fillId="6" borderId="1" xfId="0" applyFont="1" applyFill="1" applyBorder="1" applyAlignment="1">
      <alignment vertical="top" wrapText="1"/>
    </xf>
    <xf numFmtId="169" fontId="85" fillId="6" borderId="1" xfId="0" applyNumberFormat="1" applyFont="1" applyFill="1" applyBorder="1" applyAlignment="1">
      <alignment vertical="center" wrapText="1"/>
    </xf>
    <xf numFmtId="2" fontId="0" fillId="0" borderId="0" xfId="0" applyNumberFormat="1"/>
    <xf numFmtId="0" fontId="8" fillId="5" borderId="1" xfId="0" applyFont="1" applyFill="1" applyBorder="1" applyAlignment="1">
      <alignment horizontal="center" vertical="center" wrapText="1"/>
    </xf>
    <xf numFmtId="0" fontId="79" fillId="6" borderId="7" xfId="0" applyFont="1" applyFill="1" applyBorder="1" applyAlignment="1">
      <alignment horizontal="center" vertical="top" wrapText="1"/>
    </xf>
    <xf numFmtId="0" fontId="79" fillId="6" borderId="1" xfId="0" applyFont="1" applyFill="1" applyBorder="1" applyAlignment="1">
      <alignment vertical="top" wrapText="1"/>
    </xf>
    <xf numFmtId="0" fontId="79" fillId="6" borderId="1" xfId="0" applyFont="1" applyFill="1" applyBorder="1" applyAlignment="1">
      <alignment horizontal="center" vertical="top" wrapText="1"/>
    </xf>
    <xf numFmtId="0" fontId="79" fillId="6" borderId="6" xfId="0" applyFont="1" applyFill="1" applyBorder="1" applyAlignment="1">
      <alignment horizontal="center" vertical="top" wrapText="1"/>
    </xf>
    <xf numFmtId="0" fontId="78" fillId="6" borderId="1" xfId="0" applyFont="1" applyFill="1" applyBorder="1" applyAlignment="1">
      <alignment horizontal="left" vertical="top" wrapText="1"/>
    </xf>
    <xf numFmtId="0" fontId="78" fillId="6" borderId="1" xfId="0" applyFont="1" applyFill="1" applyBorder="1" applyAlignment="1">
      <alignment horizontal="center" vertical="top" wrapText="1"/>
    </xf>
    <xf numFmtId="0" fontId="78" fillId="6" borderId="1" xfId="0" applyFont="1" applyFill="1" applyBorder="1" applyAlignment="1">
      <alignment vertical="top" wrapText="1"/>
    </xf>
    <xf numFmtId="0" fontId="79" fillId="6" borderId="10" xfId="0" applyFont="1" applyFill="1" applyBorder="1" applyAlignment="1">
      <alignment horizontal="center" vertical="top" wrapText="1"/>
    </xf>
    <xf numFmtId="0" fontId="78" fillId="6" borderId="7" xfId="0" applyFont="1" applyFill="1" applyBorder="1" applyAlignment="1">
      <alignment vertical="top" wrapText="1"/>
    </xf>
    <xf numFmtId="0" fontId="78" fillId="6" borderId="7" xfId="0" applyFont="1" applyFill="1" applyBorder="1" applyAlignment="1">
      <alignment horizontal="center" vertical="top" wrapText="1"/>
    </xf>
    <xf numFmtId="0" fontId="79" fillId="6" borderId="1" xfId="0" applyFont="1" applyFill="1" applyBorder="1" applyAlignment="1">
      <alignment vertical="center" wrapText="1"/>
    </xf>
    <xf numFmtId="0" fontId="8" fillId="5" borderId="1" xfId="0" applyFont="1" applyFill="1" applyBorder="1" applyAlignment="1">
      <alignment horizontal="center" vertical="center" wrapText="1"/>
    </xf>
    <xf numFmtId="0" fontId="78" fillId="6" borderId="10" xfId="0" applyFont="1" applyFill="1" applyBorder="1" applyAlignment="1">
      <alignment vertical="top"/>
    </xf>
    <xf numFmtId="0" fontId="78" fillId="6" borderId="10" xfId="0" applyFont="1" applyFill="1" applyBorder="1" applyAlignment="1">
      <alignment vertical="top" wrapText="1"/>
    </xf>
    <xf numFmtId="0" fontId="78" fillId="6" borderId="6" xfId="0" applyFont="1" applyFill="1" applyBorder="1" applyAlignment="1">
      <alignment vertical="top" wrapText="1"/>
    </xf>
    <xf numFmtId="0" fontId="3" fillId="3" borderId="2" xfId="0" applyFont="1" applyFill="1" applyBorder="1" applyAlignment="1">
      <alignment horizontal="left"/>
    </xf>
    <xf numFmtId="0" fontId="3" fillId="3" borderId="8" xfId="0" applyFont="1" applyFill="1" applyBorder="1" applyAlignment="1">
      <alignment horizontal="left"/>
    </xf>
    <xf numFmtId="0" fontId="0" fillId="6" borderId="2" xfId="0" applyFill="1" applyBorder="1" applyAlignment="1">
      <alignment horizontal="center" wrapText="1"/>
    </xf>
    <xf numFmtId="0" fontId="0" fillId="6" borderId="3" xfId="0" applyFill="1" applyBorder="1" applyAlignment="1">
      <alignment horizontal="center" wrapText="1"/>
    </xf>
    <xf numFmtId="0" fontId="0" fillId="6" borderId="8" xfId="0" applyFill="1" applyBorder="1" applyAlignment="1">
      <alignment horizontal="center" wrapText="1"/>
    </xf>
    <xf numFmtId="0" fontId="0" fillId="6" borderId="2" xfId="0" applyFill="1" applyBorder="1" applyAlignment="1">
      <alignment horizontal="center"/>
    </xf>
    <xf numFmtId="0" fontId="0" fillId="6" borderId="3" xfId="0" applyFill="1" applyBorder="1" applyAlignment="1">
      <alignment horizontal="center"/>
    </xf>
    <xf numFmtId="0" fontId="0" fillId="6" borderId="8" xfId="0" applyFill="1" applyBorder="1" applyAlignment="1">
      <alignment horizontal="center"/>
    </xf>
    <xf numFmtId="0" fontId="70" fillId="6" borderId="2" xfId="0" applyFont="1" applyFill="1" applyBorder="1" applyAlignment="1">
      <alignment horizontal="center" vertical="center" wrapText="1"/>
    </xf>
    <xf numFmtId="0" fontId="70" fillId="6" borderId="8" xfId="0" applyFont="1" applyFill="1" applyBorder="1" applyAlignment="1">
      <alignment horizontal="center" vertical="center" wrapText="1"/>
    </xf>
    <xf numFmtId="49" fontId="71" fillId="2" borderId="16" xfId="0" applyNumberFormat="1" applyFont="1" applyFill="1" applyBorder="1" applyAlignment="1">
      <alignment horizontal="center" vertical="center" wrapText="1"/>
    </xf>
    <xf numFmtId="49" fontId="71" fillId="2" borderId="7" xfId="0" applyNumberFormat="1" applyFont="1" applyFill="1" applyBorder="1" applyAlignment="1">
      <alignment horizontal="center" vertical="center" wrapText="1"/>
    </xf>
    <xf numFmtId="49" fontId="71" fillId="2" borderId="17" xfId="0" applyNumberFormat="1" applyFont="1" applyFill="1" applyBorder="1" applyAlignment="1">
      <alignment horizontal="center" vertical="center" wrapText="1"/>
    </xf>
    <xf numFmtId="49" fontId="71" fillId="2" borderId="38" xfId="0" applyNumberFormat="1" applyFont="1" applyFill="1" applyBorder="1" applyAlignment="1">
      <alignment horizontal="center" vertical="center" wrapText="1"/>
    </xf>
    <xf numFmtId="49" fontId="71" fillId="2" borderId="15" xfId="0" applyNumberFormat="1" applyFont="1" applyFill="1" applyBorder="1" applyAlignment="1">
      <alignment horizontal="center" vertical="center" wrapText="1"/>
    </xf>
    <xf numFmtId="49" fontId="71" fillId="2" borderId="23" xfId="0" applyNumberFormat="1" applyFont="1" applyFill="1" applyBorder="1" applyAlignment="1">
      <alignment horizontal="center" vertical="center" wrapText="1"/>
    </xf>
    <xf numFmtId="0" fontId="46" fillId="5" borderId="16" xfId="0" applyFont="1" applyFill="1" applyBorder="1" applyAlignment="1">
      <alignment horizontal="center" vertical="center" wrapText="1"/>
    </xf>
    <xf numFmtId="0" fontId="46" fillId="5" borderId="1" xfId="0" applyFont="1" applyFill="1" applyBorder="1" applyAlignment="1">
      <alignment horizontal="center" vertical="center" wrapText="1"/>
    </xf>
    <xf numFmtId="0" fontId="46" fillId="5" borderId="17" xfId="0" applyFont="1" applyFill="1" applyBorder="1" applyAlignment="1">
      <alignment horizontal="center" vertical="center" wrapText="1"/>
    </xf>
    <xf numFmtId="0" fontId="46" fillId="5" borderId="19" xfId="0" applyFont="1" applyFill="1" applyBorder="1" applyAlignment="1">
      <alignment horizontal="center" vertical="center" wrapText="1"/>
    </xf>
    <xf numFmtId="0" fontId="80" fillId="0" borderId="1" xfId="0" applyFont="1" applyBorder="1" applyAlignment="1">
      <alignment horizontal="left" vertical="top" wrapText="1"/>
    </xf>
    <xf numFmtId="0" fontId="55" fillId="0" borderId="0" xfId="0" applyFont="1" applyBorder="1" applyAlignment="1"/>
    <xf numFmtId="0" fontId="46" fillId="5" borderId="15" xfId="0" applyFont="1" applyFill="1" applyBorder="1" applyAlignment="1">
      <alignment horizontal="center" vertical="center" wrapText="1"/>
    </xf>
    <xf numFmtId="0" fontId="46" fillId="5" borderId="18" xfId="0" applyFont="1" applyFill="1" applyBorder="1" applyAlignment="1">
      <alignment horizontal="center" vertical="center" wrapText="1"/>
    </xf>
    <xf numFmtId="0" fontId="11" fillId="5" borderId="37" xfId="0" applyFont="1" applyFill="1" applyBorder="1" applyAlignment="1">
      <alignment horizontal="center" vertical="center" wrapText="1"/>
    </xf>
    <xf numFmtId="0" fontId="11" fillId="5" borderId="39" xfId="0" applyFont="1" applyFill="1" applyBorder="1" applyAlignment="1">
      <alignment horizontal="center" vertical="center" wrapText="1"/>
    </xf>
    <xf numFmtId="49" fontId="71" fillId="2" borderId="36" xfId="0" applyNumberFormat="1" applyFont="1" applyFill="1" applyBorder="1" applyAlignment="1">
      <alignment horizontal="center" vertical="center" wrapText="1"/>
    </xf>
    <xf numFmtId="49" fontId="71" fillId="2" borderId="11" xfId="0" applyNumberFormat="1" applyFont="1" applyFill="1" applyBorder="1" applyAlignment="1">
      <alignment horizontal="center" vertical="center" wrapText="1"/>
    </xf>
    <xf numFmtId="0" fontId="11" fillId="5" borderId="36" xfId="0" applyFont="1" applyFill="1" applyBorder="1" applyAlignment="1">
      <alignment horizontal="center" wrapText="1"/>
    </xf>
    <xf numFmtId="0" fontId="11" fillId="5" borderId="40" xfId="0" applyFont="1" applyFill="1" applyBorder="1" applyAlignment="1">
      <alignment horizontal="center" wrapText="1"/>
    </xf>
    <xf numFmtId="0" fontId="11" fillId="5" borderId="41" xfId="0" applyFont="1" applyFill="1" applyBorder="1" applyAlignment="1">
      <alignment horizontal="center" wrapText="1"/>
    </xf>
    <xf numFmtId="0" fontId="78" fillId="6" borderId="7" xfId="0" applyFont="1" applyFill="1" applyBorder="1" applyAlignment="1">
      <alignment horizontal="center" vertical="top" wrapText="1"/>
    </xf>
    <xf numFmtId="0" fontId="78" fillId="6" borderId="10" xfId="0" applyFont="1" applyFill="1" applyBorder="1" applyAlignment="1">
      <alignment horizontal="center" vertical="top" wrapText="1"/>
    </xf>
    <xf numFmtId="0" fontId="78" fillId="6" borderId="6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center" wrapText="1"/>
    </xf>
    <xf numFmtId="0" fontId="49" fillId="2" borderId="1" xfId="0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/>
    </xf>
    <xf numFmtId="0" fontId="3" fillId="5" borderId="1" xfId="0" applyFont="1" applyFill="1" applyBorder="1" applyAlignment="1">
      <alignment horizontal="center" vertical="center" wrapText="1"/>
    </xf>
    <xf numFmtId="0" fontId="91" fillId="6" borderId="1" xfId="0" applyFont="1" applyFill="1" applyBorder="1" applyAlignment="1">
      <alignment horizontal="left" vertical="top" wrapText="1"/>
    </xf>
    <xf numFmtId="0" fontId="91" fillId="0" borderId="0" xfId="0" applyFont="1" applyAlignment="1">
      <alignment horizontal="left" vertical="top"/>
    </xf>
    <xf numFmtId="0" fontId="89" fillId="43" borderId="1" xfId="0" applyFont="1" applyFill="1" applyBorder="1" applyAlignment="1">
      <alignment horizontal="center" vertical="center" wrapText="1"/>
    </xf>
    <xf numFmtId="0" fontId="91" fillId="6" borderId="2" xfId="0" applyFont="1" applyFill="1" applyBorder="1" applyAlignment="1">
      <alignment horizontal="center" vertical="top" wrapText="1"/>
    </xf>
    <xf numFmtId="0" fontId="91" fillId="6" borderId="3" xfId="0" applyFont="1" applyFill="1" applyBorder="1" applyAlignment="1">
      <alignment horizontal="center" vertical="top" wrapText="1"/>
    </xf>
    <xf numFmtId="0" fontId="91" fillId="6" borderId="8" xfId="0" applyFont="1" applyFill="1" applyBorder="1" applyAlignment="1">
      <alignment horizontal="center" vertical="top" wrapText="1"/>
    </xf>
    <xf numFmtId="0" fontId="92" fillId="0" borderId="1" xfId="0" applyFont="1" applyBorder="1" applyAlignment="1">
      <alignment horizontal="left" vertical="top"/>
    </xf>
    <xf numFmtId="0" fontId="94" fillId="6" borderId="1" xfId="0" applyFont="1" applyFill="1" applyBorder="1" applyAlignment="1">
      <alignment horizontal="left" vertical="top" wrapText="1"/>
    </xf>
    <xf numFmtId="0" fontId="94" fillId="6" borderId="2" xfId="0" applyFont="1" applyFill="1" applyBorder="1" applyAlignment="1">
      <alignment horizontal="center" vertical="top" wrapText="1"/>
    </xf>
    <xf numFmtId="0" fontId="94" fillId="6" borderId="8" xfId="0" applyFont="1" applyFill="1" applyBorder="1" applyAlignment="1">
      <alignment horizontal="center" vertical="top" wrapText="1"/>
    </xf>
    <xf numFmtId="0" fontId="94" fillId="6" borderId="2" xfId="0" applyFont="1" applyFill="1" applyBorder="1" applyAlignment="1">
      <alignment horizontal="left" vertical="top" wrapText="1"/>
    </xf>
    <xf numFmtId="0" fontId="94" fillId="6" borderId="3" xfId="0" applyFont="1" applyFill="1" applyBorder="1" applyAlignment="1">
      <alignment horizontal="left" vertical="top" wrapText="1"/>
    </xf>
    <xf numFmtId="0" fontId="94" fillId="6" borderId="8" xfId="0" applyFont="1" applyFill="1" applyBorder="1" applyAlignment="1">
      <alignment horizontal="left" vertical="top" wrapText="1"/>
    </xf>
    <xf numFmtId="0" fontId="94" fillId="6" borderId="3" xfId="0" applyFont="1" applyFill="1" applyBorder="1" applyAlignment="1">
      <alignment horizontal="center" vertical="top" wrapText="1"/>
    </xf>
    <xf numFmtId="0" fontId="96" fillId="6" borderId="2" xfId="0" applyFont="1" applyFill="1" applyBorder="1" applyAlignment="1">
      <alignment horizontal="left" vertical="center" wrapText="1"/>
    </xf>
    <xf numFmtId="0" fontId="96" fillId="6" borderId="3" xfId="0" applyFont="1" applyFill="1" applyBorder="1" applyAlignment="1">
      <alignment horizontal="left" vertical="center" wrapText="1"/>
    </xf>
    <xf numFmtId="0" fontId="96" fillId="6" borderId="8" xfId="0" applyFont="1" applyFill="1" applyBorder="1" applyAlignment="1">
      <alignment horizontal="left" vertical="center" wrapText="1"/>
    </xf>
    <xf numFmtId="0" fontId="97" fillId="6" borderId="2" xfId="0" applyFont="1" applyFill="1" applyBorder="1" applyAlignment="1">
      <alignment horizontal="left" vertical="top" wrapText="1"/>
    </xf>
    <xf numFmtId="0" fontId="97" fillId="6" borderId="3" xfId="0" applyFont="1" applyFill="1" applyBorder="1" applyAlignment="1">
      <alignment horizontal="left" vertical="top" wrapText="1"/>
    </xf>
    <xf numFmtId="0" fontId="97" fillId="6" borderId="8" xfId="0" applyFont="1" applyFill="1" applyBorder="1" applyAlignment="1">
      <alignment horizontal="left" vertical="top" wrapText="1"/>
    </xf>
    <xf numFmtId="0" fontId="91" fillId="6" borderId="2" xfId="63" applyFont="1" applyFill="1" applyBorder="1" applyAlignment="1">
      <alignment horizontal="left" vertical="top" wrapText="1"/>
    </xf>
    <xf numFmtId="0" fontId="91" fillId="6" borderId="3" xfId="63" applyFont="1" applyFill="1" applyBorder="1" applyAlignment="1">
      <alignment horizontal="left" vertical="top" wrapText="1"/>
    </xf>
    <xf numFmtId="0" fontId="91" fillId="6" borderId="8" xfId="63" applyFont="1" applyFill="1" applyBorder="1" applyAlignment="1">
      <alignment horizontal="left" vertical="top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left" vertical="center" wrapText="1"/>
    </xf>
    <xf numFmtId="0" fontId="8" fillId="2" borderId="3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left" vertical="center" wrapText="1"/>
    </xf>
    <xf numFmtId="0" fontId="13" fillId="0" borderId="0" xfId="0" applyFont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0" fontId="8" fillId="10" borderId="15" xfId="0" applyFont="1" applyFill="1" applyBorder="1" applyAlignment="1">
      <alignment horizontal="center" vertical="center" wrapText="1"/>
    </xf>
    <xf numFmtId="0" fontId="8" fillId="10" borderId="16" xfId="0" applyFont="1" applyFill="1" applyBorder="1" applyAlignment="1">
      <alignment horizontal="center" vertical="center" wrapText="1"/>
    </xf>
    <xf numFmtId="0" fontId="8" fillId="10" borderId="18" xfId="0" applyFont="1" applyFill="1" applyBorder="1" applyAlignment="1">
      <alignment horizontal="center" vertical="center" wrapText="1"/>
    </xf>
    <xf numFmtId="0" fontId="8" fillId="10" borderId="1" xfId="0" applyFont="1" applyFill="1" applyBorder="1" applyAlignment="1">
      <alignment horizontal="center" vertical="center" wrapText="1"/>
    </xf>
    <xf numFmtId="0" fontId="49" fillId="2" borderId="16" xfId="0" applyFont="1" applyFill="1" applyBorder="1" applyAlignment="1">
      <alignment horizontal="center" vertical="center" wrapText="1"/>
    </xf>
    <xf numFmtId="0" fontId="8" fillId="2" borderId="18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8" fillId="2" borderId="16" xfId="0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center" vertical="center" wrapText="1"/>
    </xf>
    <xf numFmtId="0" fontId="49" fillId="2" borderId="15" xfId="0" applyFont="1" applyFill="1" applyBorder="1" applyAlignment="1">
      <alignment horizontal="center" vertical="center" wrapText="1"/>
    </xf>
    <xf numFmtId="0" fontId="49" fillId="2" borderId="18" xfId="0" applyFont="1" applyFill="1" applyBorder="1" applyAlignment="1">
      <alignment horizontal="center" vertical="center" wrapText="1"/>
    </xf>
    <xf numFmtId="0" fontId="8" fillId="2" borderId="19" xfId="0" applyFont="1" applyFill="1" applyBorder="1" applyAlignment="1">
      <alignment horizontal="center" vertical="center" wrapText="1"/>
    </xf>
    <xf numFmtId="0" fontId="8" fillId="10" borderId="17" xfId="0" applyFont="1" applyFill="1" applyBorder="1" applyAlignment="1">
      <alignment horizontal="center" vertical="center" wrapText="1"/>
    </xf>
    <xf numFmtId="0" fontId="8" fillId="2" borderId="15" xfId="0" applyFont="1" applyFill="1" applyBorder="1" applyAlignment="1">
      <alignment horizontal="center" vertical="center" textRotation="90" wrapText="1"/>
    </xf>
    <xf numFmtId="0" fontId="8" fillId="2" borderId="18" xfId="0" applyFont="1" applyFill="1" applyBorder="1" applyAlignment="1">
      <alignment horizontal="center" vertical="center" textRotation="90" wrapText="1"/>
    </xf>
    <xf numFmtId="0" fontId="8" fillId="2" borderId="16" xfId="0" applyFont="1" applyFill="1" applyBorder="1" applyAlignment="1">
      <alignment horizontal="center" vertical="center" textRotation="90" wrapText="1"/>
    </xf>
    <xf numFmtId="0" fontId="8" fillId="2" borderId="1" xfId="0" applyFont="1" applyFill="1" applyBorder="1" applyAlignment="1">
      <alignment horizontal="center" vertical="center" textRotation="90" wrapText="1"/>
    </xf>
    <xf numFmtId="0" fontId="8" fillId="2" borderId="17" xfId="0" applyFont="1" applyFill="1" applyBorder="1" applyAlignment="1">
      <alignment vertical="center" textRotation="90" wrapText="1"/>
    </xf>
    <xf numFmtId="0" fontId="8" fillId="2" borderId="19" xfId="0" applyFont="1" applyFill="1" applyBorder="1" applyAlignment="1">
      <alignment vertical="center" textRotation="90" wrapText="1"/>
    </xf>
    <xf numFmtId="0" fontId="8" fillId="10" borderId="19" xfId="0" applyFont="1" applyFill="1" applyBorder="1" applyAlignment="1">
      <alignment horizontal="center" vertical="center" wrapText="1"/>
    </xf>
    <xf numFmtId="0" fontId="47" fillId="0" borderId="0" xfId="0" applyFont="1" applyAlignment="1">
      <alignment horizontal="center"/>
    </xf>
    <xf numFmtId="0" fontId="8" fillId="2" borderId="24" xfId="0" applyFont="1" applyFill="1" applyBorder="1" applyAlignment="1">
      <alignment horizontal="left" vertical="center" wrapText="1"/>
    </xf>
    <xf numFmtId="0" fontId="8" fillId="2" borderId="25" xfId="0" applyFont="1" applyFill="1" applyBorder="1" applyAlignment="1">
      <alignment horizontal="left" vertical="center" wrapText="1"/>
    </xf>
    <xf numFmtId="0" fontId="8" fillId="2" borderId="21" xfId="0" applyFont="1" applyFill="1" applyBorder="1" applyAlignment="1">
      <alignment horizontal="left" vertical="center" wrapText="1"/>
    </xf>
    <xf numFmtId="0" fontId="8" fillId="2" borderId="15" xfId="0" applyFont="1" applyFill="1" applyBorder="1" applyAlignment="1">
      <alignment horizontal="center" vertical="center" wrapText="1"/>
    </xf>
    <xf numFmtId="0" fontId="8" fillId="2" borderId="1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textRotation="90" wrapText="1"/>
    </xf>
    <xf numFmtId="0" fontId="8" fillId="2" borderId="8" xfId="0" applyFont="1" applyFill="1" applyBorder="1" applyAlignment="1">
      <alignment horizontal="center" vertical="center" textRotation="90" wrapText="1"/>
    </xf>
    <xf numFmtId="0" fontId="0" fillId="0" borderId="14" xfId="0" applyBorder="1" applyAlignment="1">
      <alignment horizontal="right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23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13" fillId="0" borderId="0" xfId="0" applyFont="1" applyAlignment="1">
      <alignment horizontal="left" vertical="center" wrapText="1"/>
    </xf>
    <xf numFmtId="0" fontId="8" fillId="2" borderId="1" xfId="0" applyFont="1" applyFill="1" applyBorder="1" applyAlignment="1">
      <alignment vertical="center" wrapText="1"/>
    </xf>
    <xf numFmtId="0" fontId="14" fillId="2" borderId="1" xfId="0" applyFont="1" applyFill="1" applyBorder="1" applyAlignment="1">
      <alignment horizontal="left" vertical="center" wrapText="1"/>
    </xf>
    <xf numFmtId="0" fontId="0" fillId="6" borderId="1" xfId="0" applyFill="1" applyBorder="1" applyAlignment="1">
      <alignment horizontal="center"/>
    </xf>
    <xf numFmtId="167" fontId="12" fillId="0" borderId="0" xfId="59" applyNumberFormat="1" applyFont="1" applyFill="1" applyAlignment="1" applyProtection="1">
      <alignment horizontal="center" vertical="center" wrapText="1"/>
    </xf>
    <xf numFmtId="0" fontId="69" fillId="0" borderId="0" xfId="0" applyFont="1" applyBorder="1" applyAlignment="1">
      <alignment horizontal="left" wrapText="1"/>
    </xf>
    <xf numFmtId="0" fontId="47" fillId="0" borderId="0" xfId="0" applyFont="1" applyBorder="1" applyAlignment="1">
      <alignment horizontal="center"/>
    </xf>
    <xf numFmtId="0" fontId="68" fillId="0" borderId="12" xfId="0" applyFont="1" applyBorder="1" applyAlignment="1">
      <alignment horizontal="left" vertical="center" wrapText="1"/>
    </xf>
    <xf numFmtId="0" fontId="68" fillId="0" borderId="0" xfId="0" applyFont="1" applyBorder="1" applyAlignment="1">
      <alignment horizontal="left" vertical="center" wrapText="1"/>
    </xf>
    <xf numFmtId="0" fontId="49" fillId="0" borderId="0" xfId="0" applyFont="1" applyBorder="1" applyAlignment="1">
      <alignment horizontal="left" wrapText="1"/>
    </xf>
    <xf numFmtId="0" fontId="23" fillId="0" borderId="0" xfId="0" applyFont="1" applyBorder="1" applyAlignment="1">
      <alignment horizontal="center" wrapText="1"/>
    </xf>
    <xf numFmtId="0" fontId="49" fillId="0" borderId="0" xfId="0" applyFont="1" applyBorder="1" applyAlignment="1">
      <alignment horizontal="center" wrapText="1"/>
    </xf>
    <xf numFmtId="0" fontId="49" fillId="0" borderId="4" xfId="0" applyFont="1" applyBorder="1" applyAlignment="1">
      <alignment horizontal="left" wrapText="1"/>
    </xf>
    <xf numFmtId="0" fontId="69" fillId="0" borderId="0" xfId="0" applyFont="1" applyBorder="1" applyAlignment="1">
      <alignment horizontal="center" wrapText="1"/>
    </xf>
    <xf numFmtId="0" fontId="49" fillId="0" borderId="4" xfId="0" applyFont="1" applyBorder="1" applyAlignment="1">
      <alignment horizontal="left"/>
    </xf>
    <xf numFmtId="0" fontId="49" fillId="0" borderId="0" xfId="0" applyFont="1" applyBorder="1" applyAlignment="1">
      <alignment horizontal="left"/>
    </xf>
    <xf numFmtId="0" fontId="49" fillId="0" borderId="0" xfId="0" applyFont="1" applyBorder="1" applyAlignment="1">
      <alignment horizontal="center"/>
    </xf>
    <xf numFmtId="0" fontId="23" fillId="0" borderId="0" xfId="0" applyFont="1" applyBorder="1" applyAlignment="1">
      <alignment horizontal="center"/>
    </xf>
    <xf numFmtId="0" fontId="69" fillId="4" borderId="0" xfId="0" applyFont="1" applyFill="1" applyBorder="1" applyAlignment="1">
      <alignment horizontal="left" wrapText="1"/>
    </xf>
    <xf numFmtId="0" fontId="62" fillId="0" borderId="0" xfId="0" applyFont="1" applyBorder="1" applyAlignment="1">
      <alignment horizontal="left" wrapText="1"/>
    </xf>
    <xf numFmtId="0" fontId="22" fillId="0" borderId="0" xfId="0" applyFont="1" applyBorder="1" applyAlignment="1">
      <alignment horizontal="center"/>
    </xf>
    <xf numFmtId="0" fontId="64" fillId="0" borderId="0" xfId="0" applyFont="1" applyBorder="1" applyAlignment="1">
      <alignment horizontal="center" vertical="top" wrapText="1"/>
    </xf>
    <xf numFmtId="0" fontId="64" fillId="0" borderId="0" xfId="0" applyFont="1" applyBorder="1" applyAlignment="1">
      <alignment horizontal="center" wrapText="1"/>
    </xf>
    <xf numFmtId="0" fontId="24" fillId="0" borderId="0" xfId="0" applyFont="1" applyAlignment="1">
      <alignment horizontal="center" vertical="center"/>
    </xf>
    <xf numFmtId="0" fontId="70" fillId="0" borderId="4" xfId="0" applyFont="1" applyBorder="1" applyAlignment="1">
      <alignment horizontal="left" wrapText="1"/>
    </xf>
    <xf numFmtId="0" fontId="70" fillId="0" borderId="0" xfId="0" applyFont="1" applyBorder="1" applyAlignment="1">
      <alignment horizontal="left" wrapText="1"/>
    </xf>
    <xf numFmtId="0" fontId="63" fillId="0" borderId="0" xfId="0" applyFont="1" applyBorder="1" applyAlignment="1">
      <alignment horizontal="center" wrapText="1"/>
    </xf>
    <xf numFmtId="0" fontId="72" fillId="0" borderId="0" xfId="0" applyFont="1" applyBorder="1" applyAlignment="1">
      <alignment wrapText="1"/>
    </xf>
    <xf numFmtId="0" fontId="72" fillId="0" borderId="0" xfId="0" applyFont="1" applyBorder="1" applyAlignment="1">
      <alignment horizontal="left" wrapText="1"/>
    </xf>
    <xf numFmtId="0" fontId="24" fillId="0" borderId="0" xfId="0" applyFont="1" applyAlignment="1">
      <alignment horizontal="left" vertical="center"/>
    </xf>
    <xf numFmtId="0" fontId="69" fillId="0" borderId="4" xfId="0" applyFont="1" applyBorder="1" applyAlignment="1">
      <alignment horizontal="left" wrapText="1"/>
    </xf>
    <xf numFmtId="0" fontId="70" fillId="0" borderId="4" xfId="0" applyFont="1" applyBorder="1" applyAlignment="1">
      <alignment horizontal="center" wrapText="1"/>
    </xf>
    <xf numFmtId="0" fontId="70" fillId="0" borderId="0" xfId="0" applyFont="1" applyBorder="1" applyAlignment="1">
      <alignment horizontal="center" wrapText="1"/>
    </xf>
    <xf numFmtId="0" fontId="72" fillId="0" borderId="0" xfId="0" applyFont="1" applyBorder="1" applyAlignment="1">
      <alignment vertical="top" wrapText="1"/>
    </xf>
    <xf numFmtId="0" fontId="72" fillId="0" borderId="0" xfId="0" applyFont="1" applyBorder="1" applyAlignment="1">
      <alignment horizontal="left" vertical="top" wrapText="1"/>
    </xf>
    <xf numFmtId="0" fontId="49" fillId="0" borderId="0" xfId="0" applyFont="1" applyBorder="1" applyAlignment="1">
      <alignment wrapText="1"/>
    </xf>
  </cellXfs>
  <cellStyles count="98">
    <cellStyle name="20% - Accent1 2" xfId="46"/>
    <cellStyle name="20% - Accent2 2" xfId="48"/>
    <cellStyle name="20% - Accent3 2" xfId="50"/>
    <cellStyle name="20% - Accent4 2" xfId="52"/>
    <cellStyle name="20% - Accent5 2" xfId="54"/>
    <cellStyle name="20% - Accent6 2" xfId="56"/>
    <cellStyle name="20% - Акцент1 2" xfId="21"/>
    <cellStyle name="20% - Акцент2 2" xfId="25"/>
    <cellStyle name="20% - Акцент3 2" xfId="29"/>
    <cellStyle name="20% - Акцент4 2" xfId="33"/>
    <cellStyle name="20% - Акцент5 2" xfId="37"/>
    <cellStyle name="20% - Акцент6 2" xfId="41"/>
    <cellStyle name="40% - Accent1 2" xfId="47"/>
    <cellStyle name="40% - Accent2 2" xfId="49"/>
    <cellStyle name="40% - Accent3 2" xfId="51"/>
    <cellStyle name="40% - Accent4 2" xfId="53"/>
    <cellStyle name="40% - Accent5 2" xfId="55"/>
    <cellStyle name="40% - Accent6 2" xfId="57"/>
    <cellStyle name="40% - Акцент1 2" xfId="22"/>
    <cellStyle name="40% - Акцент2 2" xfId="26"/>
    <cellStyle name="40% - Акцент3 2" xfId="30"/>
    <cellStyle name="40% - Акцент4 2" xfId="34"/>
    <cellStyle name="40% - Акцент5 2" xfId="38"/>
    <cellStyle name="40% - Акцент6 2" xfId="42"/>
    <cellStyle name="60% - Accent1 2" xfId="81"/>
    <cellStyle name="60% - Accent2 2" xfId="83"/>
    <cellStyle name="60% - Accent3 2" xfId="85"/>
    <cellStyle name="60% - Accent4 2" xfId="87"/>
    <cellStyle name="60% - Accent5 2" xfId="89"/>
    <cellStyle name="60% - Accent6 2" xfId="91"/>
    <cellStyle name="60% - Акцент1 2" xfId="23"/>
    <cellStyle name="60% - Акцент2 2" xfId="27"/>
    <cellStyle name="60% - Акцент3 2" xfId="31"/>
    <cellStyle name="60% - Акцент4 2" xfId="35"/>
    <cellStyle name="60% - Акцент5 2" xfId="39"/>
    <cellStyle name="60% - Акцент6 2" xfId="43"/>
    <cellStyle name="Accent1 2" xfId="80"/>
    <cellStyle name="Accent2 2" xfId="82"/>
    <cellStyle name="Accent3 2" xfId="84"/>
    <cellStyle name="Accent4 2" xfId="86"/>
    <cellStyle name="Accent5 2" xfId="88"/>
    <cellStyle name="Accent6 2" xfId="90"/>
    <cellStyle name="Bad 2" xfId="70"/>
    <cellStyle name="Calculation 2" xfId="74"/>
    <cellStyle name="Check Cell 2" xfId="76"/>
    <cellStyle name="Comma" xfId="59" builtinId="3"/>
    <cellStyle name="Comma 15" xfId="58"/>
    <cellStyle name="Comma 15 2" xfId="92"/>
    <cellStyle name="Comma 2" xfId="94"/>
    <cellStyle name="Comma 2 6" xfId="61"/>
    <cellStyle name="Comma 2 6 2" xfId="97"/>
    <cellStyle name="Comma 3" xfId="96"/>
    <cellStyle name="Explanatory Text 2" xfId="78"/>
    <cellStyle name="Good 2" xfId="69"/>
    <cellStyle name="Heading 1 2" xfId="65"/>
    <cellStyle name="Heading 2 2" xfId="66"/>
    <cellStyle name="Heading 3 2" xfId="67"/>
    <cellStyle name="Heading 4 2" xfId="68"/>
    <cellStyle name="Input 2" xfId="72"/>
    <cellStyle name="Linked Cell 2" xfId="75"/>
    <cellStyle name="Neutral 2" xfId="71"/>
    <cellStyle name="Normal" xfId="0" builtinId="0"/>
    <cellStyle name="Normal 2" xfId="63"/>
    <cellStyle name="Normal 3" xfId="1"/>
    <cellStyle name="Normal 4" xfId="95"/>
    <cellStyle name="Note" xfId="2" builtinId="10" customBuiltin="1"/>
    <cellStyle name="Note 2" xfId="45"/>
    <cellStyle name="Output 2" xfId="73"/>
    <cellStyle name="SN_241" xfId="44"/>
    <cellStyle name="SN_b" xfId="60"/>
    <cellStyle name="Title 2" xfId="64"/>
    <cellStyle name="Total 2" xfId="79"/>
    <cellStyle name="Warning Text 2" xfId="77"/>
    <cellStyle name="Акцент1 2" xfId="20"/>
    <cellStyle name="Акцент2 2" xfId="24"/>
    <cellStyle name="Акцент3 2" xfId="28"/>
    <cellStyle name="Акцент4 2" xfId="32"/>
    <cellStyle name="Акцент5 2" xfId="36"/>
    <cellStyle name="Акцент6 2" xfId="40"/>
    <cellStyle name="Ввод  2" xfId="12"/>
    <cellStyle name="Вывод 2" xfId="13"/>
    <cellStyle name="Вычисление 2" xfId="14"/>
    <cellStyle name="Заголовок 1 2" xfId="5"/>
    <cellStyle name="Заголовок 2 2" xfId="6"/>
    <cellStyle name="Заголовок 3 2" xfId="7"/>
    <cellStyle name="Заголовок 4 2" xfId="8"/>
    <cellStyle name="Итог 2" xfId="19"/>
    <cellStyle name="Контрольная ячейка 2" xfId="16"/>
    <cellStyle name="Название 2" xfId="4"/>
    <cellStyle name="Нейтральный 2" xfId="11"/>
    <cellStyle name="Обычный 2" xfId="3"/>
    <cellStyle name="Обычный 3" xfId="93"/>
    <cellStyle name="Обычный_DAHK  2008" xfId="62"/>
    <cellStyle name="Плохой 2" xfId="10"/>
    <cellStyle name="Пояснение 2" xfId="18"/>
    <cellStyle name="Связанная ячейка 2" xfId="15"/>
    <cellStyle name="Текст предупреждения 2" xfId="17"/>
    <cellStyle name="Хороший 2" xfId="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Vo-Frangulyan\Desktop\00000\grutyunner%202024\MJCC%202025-2027%20naxnakan\&#1344;&#1377;&#1406;&#1381;&#1388;&#1406;&#1377;&#1390;&#1398;&#1381;&#1408;%203-11,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Հ3 Մաս 1 և 2"/>
      <sheetName val="Հ3 Մաս 3"/>
      <sheetName val="Հ3 Մաս 4"/>
      <sheetName val="Հ4 "/>
      <sheetName val="Հ5"/>
      <sheetName val="Հ6"/>
      <sheetName val="Հ7 Ձև1"/>
      <sheetName val="Հ7 Ձև2"/>
      <sheetName val="Հ7 Ձև3"/>
      <sheetName val="Հ8"/>
      <sheetName val="Հ9"/>
      <sheetName val="Հ10"/>
      <sheetName val="Հ11"/>
      <sheetName val="Լրացման պահանջներ"/>
    </sheetNames>
    <sheetDataSet>
      <sheetData sheetId="0" refreshError="1"/>
      <sheetData sheetId="1" refreshError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22"/>
  <sheetViews>
    <sheetView workbookViewId="0">
      <selection activeCell="D31" sqref="D31"/>
    </sheetView>
  </sheetViews>
  <sheetFormatPr defaultRowHeight="15" x14ac:dyDescent="0.25"/>
  <cols>
    <col min="3" max="3" width="14.7109375" customWidth="1"/>
  </cols>
  <sheetData>
    <row r="2" spans="1:12" x14ac:dyDescent="0.25">
      <c r="A2" s="4" t="s">
        <v>46</v>
      </c>
    </row>
    <row r="3" spans="1:12" x14ac:dyDescent="0.25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</row>
    <row r="4" spans="1:12" x14ac:dyDescent="0.25">
      <c r="B4" s="275" t="s">
        <v>62</v>
      </c>
      <c r="C4" s="276"/>
      <c r="D4" s="280" t="s">
        <v>872</v>
      </c>
      <c r="E4" s="281"/>
      <c r="F4" s="281"/>
      <c r="G4" s="281"/>
      <c r="H4" s="281"/>
      <c r="I4" s="282"/>
    </row>
    <row r="6" spans="1:12" x14ac:dyDescent="0.25">
      <c r="A6" s="10" t="s">
        <v>0</v>
      </c>
      <c r="B6" s="11"/>
      <c r="C6" s="11"/>
      <c r="D6" s="12"/>
      <c r="E6" s="12"/>
      <c r="F6" s="12"/>
      <c r="G6" s="12"/>
      <c r="H6" s="12"/>
      <c r="I6" s="12"/>
      <c r="J6" s="9"/>
      <c r="K6" s="9"/>
      <c r="L6" s="9"/>
    </row>
    <row r="8" spans="1:12" x14ac:dyDescent="0.25">
      <c r="A8" s="13" t="s">
        <v>63</v>
      </c>
    </row>
    <row r="9" spans="1:12" ht="73.5" customHeight="1" x14ac:dyDescent="0.25">
      <c r="B9" s="277" t="s">
        <v>887</v>
      </c>
      <c r="C9" s="278"/>
      <c r="D9" s="278"/>
      <c r="E9" s="278"/>
      <c r="F9" s="278"/>
      <c r="G9" s="278"/>
      <c r="H9" s="278"/>
      <c r="I9" s="279"/>
    </row>
    <row r="11" spans="1:12" x14ac:dyDescent="0.25">
      <c r="A11" s="13" t="s">
        <v>93</v>
      </c>
    </row>
    <row r="12" spans="1:12" ht="37.5" customHeight="1" x14ac:dyDescent="0.25">
      <c r="B12" s="280"/>
      <c r="C12" s="281"/>
      <c r="D12" s="281"/>
      <c r="E12" s="281"/>
      <c r="F12" s="281"/>
      <c r="G12" s="281"/>
      <c r="H12" s="281"/>
      <c r="I12" s="282"/>
    </row>
    <row r="14" spans="1:12" x14ac:dyDescent="0.25">
      <c r="A14" s="13" t="s">
        <v>94</v>
      </c>
    </row>
    <row r="15" spans="1:12" ht="36.75" customHeight="1" x14ac:dyDescent="0.25">
      <c r="B15" s="277" t="s">
        <v>888</v>
      </c>
      <c r="C15" s="278"/>
      <c r="D15" s="278"/>
      <c r="E15" s="278"/>
      <c r="F15" s="278"/>
      <c r="G15" s="278"/>
      <c r="H15" s="278"/>
      <c r="I15" s="279"/>
    </row>
    <row r="17" spans="1:9" x14ac:dyDescent="0.25">
      <c r="A17" s="13" t="s">
        <v>195</v>
      </c>
    </row>
    <row r="18" spans="1:9" ht="30.75" customHeight="1" x14ac:dyDescent="0.25">
      <c r="B18" s="280"/>
      <c r="C18" s="281"/>
      <c r="D18" s="281"/>
      <c r="E18" s="281"/>
      <c r="F18" s="281"/>
      <c r="G18" s="281"/>
      <c r="H18" s="281"/>
      <c r="I18" s="282"/>
    </row>
    <row r="22" spans="1:9" x14ac:dyDescent="0.25">
      <c r="B22" s="99" t="s">
        <v>226</v>
      </c>
    </row>
  </sheetData>
  <mergeCells count="6">
    <mergeCell ref="B4:C4"/>
    <mergeCell ref="B9:I9"/>
    <mergeCell ref="B12:I12"/>
    <mergeCell ref="B15:I15"/>
    <mergeCell ref="B18:I18"/>
    <mergeCell ref="D4:I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R51"/>
  <sheetViews>
    <sheetView tabSelected="1" topLeftCell="A9" zoomScaleNormal="100" workbookViewId="0">
      <selection activeCell="D14" sqref="D14"/>
    </sheetView>
  </sheetViews>
  <sheetFormatPr defaultRowHeight="15" x14ac:dyDescent="0.25"/>
  <cols>
    <col min="1" max="1" width="6.140625" customWidth="1"/>
    <col min="2" max="2" width="10" customWidth="1"/>
    <col min="3" max="3" width="13.7109375" customWidth="1"/>
    <col min="4" max="4" width="32.5703125" customWidth="1"/>
    <col min="5" max="5" width="38.42578125" customWidth="1"/>
    <col min="6" max="6" width="26.42578125" customWidth="1"/>
    <col min="7" max="7" width="15.85546875" customWidth="1"/>
    <col min="8" max="8" width="15" customWidth="1"/>
    <col min="9" max="9" width="13.7109375" customWidth="1"/>
    <col min="10" max="10" width="13.5703125" customWidth="1"/>
    <col min="11" max="11" width="12.85546875" customWidth="1"/>
    <col min="12" max="12" width="14.140625" customWidth="1"/>
    <col min="13" max="13" width="13.5703125" customWidth="1"/>
    <col min="14" max="14" width="13.85546875" customWidth="1"/>
    <col min="18" max="18" width="18.5703125" customWidth="1"/>
  </cols>
  <sheetData>
    <row r="2" spans="1:18" x14ac:dyDescent="0.25">
      <c r="A2" s="10" t="s">
        <v>1</v>
      </c>
      <c r="B2" s="11"/>
      <c r="C2" s="11"/>
      <c r="D2" s="12"/>
      <c r="E2" s="12"/>
      <c r="F2" s="12"/>
      <c r="G2" s="12"/>
      <c r="H2" s="12"/>
      <c r="I2" s="12"/>
    </row>
    <row r="3" spans="1:18" ht="16.5" x14ac:dyDescent="0.25">
      <c r="E3" t="s">
        <v>216</v>
      </c>
      <c r="F3" s="295" t="s">
        <v>344</v>
      </c>
      <c r="G3" s="295"/>
      <c r="H3" s="295"/>
      <c r="I3" s="295"/>
      <c r="J3" s="295"/>
      <c r="K3" s="295"/>
    </row>
    <row r="4" spans="1:18" s="103" customFormat="1" ht="17.25" thickBot="1" x14ac:dyDescent="0.35">
      <c r="A4" s="104"/>
      <c r="B4" s="104"/>
      <c r="C4" s="104"/>
      <c r="D4" s="104"/>
      <c r="E4" s="104"/>
      <c r="M4" s="296" t="s">
        <v>189</v>
      </c>
      <c r="N4" s="296"/>
    </row>
    <row r="5" spans="1:18" s="103" customFormat="1" ht="36" customHeight="1" x14ac:dyDescent="0.25">
      <c r="A5" s="297" t="s">
        <v>174</v>
      </c>
      <c r="B5" s="291" t="s">
        <v>196</v>
      </c>
      <c r="C5" s="291"/>
      <c r="D5" s="291" t="s">
        <v>212</v>
      </c>
      <c r="E5" s="291" t="s">
        <v>201</v>
      </c>
      <c r="F5" s="293" t="s">
        <v>211</v>
      </c>
      <c r="G5" s="289" t="s">
        <v>169</v>
      </c>
      <c r="H5" s="285" t="s">
        <v>170</v>
      </c>
      <c r="I5" s="285" t="s">
        <v>175</v>
      </c>
      <c r="J5" s="285" t="s">
        <v>176</v>
      </c>
      <c r="K5" s="287" t="s">
        <v>177</v>
      </c>
      <c r="L5" s="289" t="s">
        <v>167</v>
      </c>
      <c r="M5" s="285" t="s">
        <v>172</v>
      </c>
      <c r="N5" s="301" t="s">
        <v>173</v>
      </c>
      <c r="O5" s="303" t="s">
        <v>199</v>
      </c>
      <c r="P5" s="304"/>
      <c r="Q5" s="305"/>
      <c r="R5" s="299" t="s">
        <v>178</v>
      </c>
    </row>
    <row r="6" spans="1:18" s="103" customFormat="1" ht="66.75" customHeight="1" x14ac:dyDescent="0.25">
      <c r="A6" s="298"/>
      <c r="B6" s="145" t="s">
        <v>200</v>
      </c>
      <c r="C6" s="145" t="s">
        <v>202</v>
      </c>
      <c r="D6" s="292"/>
      <c r="E6" s="292"/>
      <c r="F6" s="294"/>
      <c r="G6" s="290"/>
      <c r="H6" s="286"/>
      <c r="I6" s="286"/>
      <c r="J6" s="286"/>
      <c r="K6" s="288"/>
      <c r="L6" s="290"/>
      <c r="M6" s="286"/>
      <c r="N6" s="302"/>
      <c r="O6" s="146" t="s">
        <v>171</v>
      </c>
      <c r="P6" s="146" t="s">
        <v>172</v>
      </c>
      <c r="Q6" s="147" t="s">
        <v>173</v>
      </c>
      <c r="R6" s="300"/>
    </row>
    <row r="7" spans="1:18" s="103" customFormat="1" ht="24.75" customHeight="1" x14ac:dyDescent="0.25">
      <c r="A7" s="148">
        <v>1</v>
      </c>
      <c r="B7" s="145">
        <v>2</v>
      </c>
      <c r="C7" s="148">
        <v>3</v>
      </c>
      <c r="D7" s="145">
        <v>4</v>
      </c>
      <c r="E7" s="148">
        <v>5</v>
      </c>
      <c r="F7" s="145">
        <v>6</v>
      </c>
      <c r="G7" s="148">
        <v>7</v>
      </c>
      <c r="H7" s="145">
        <v>8</v>
      </c>
      <c r="I7" s="148">
        <v>9</v>
      </c>
      <c r="J7" s="145">
        <v>10</v>
      </c>
      <c r="K7" s="148">
        <v>11</v>
      </c>
      <c r="L7" s="145">
        <v>12</v>
      </c>
      <c r="M7" s="148">
        <v>13</v>
      </c>
      <c r="N7" s="145">
        <v>14</v>
      </c>
      <c r="O7" s="148">
        <v>15</v>
      </c>
      <c r="P7" s="145">
        <v>16</v>
      </c>
      <c r="Q7" s="148">
        <v>17</v>
      </c>
      <c r="R7" s="145">
        <v>18</v>
      </c>
    </row>
    <row r="8" spans="1:18" s="103" customFormat="1" ht="24.95" customHeight="1" x14ac:dyDescent="0.25">
      <c r="A8" s="283" t="s">
        <v>373</v>
      </c>
      <c r="B8" s="284"/>
      <c r="C8" s="193"/>
      <c r="D8" s="193"/>
      <c r="E8" s="193"/>
      <c r="F8" s="193"/>
      <c r="G8" s="202">
        <f>G9+G11+G17+G22+G32+G36+G40+G43</f>
        <v>24121602.000000004</v>
      </c>
      <c r="H8" s="202">
        <f>H9+H11+H17+H22+H32+H36+H40+H43</f>
        <v>23915649.400000002</v>
      </c>
      <c r="I8" s="202">
        <f t="shared" ref="I8" si="0">I9+I11+I17+I22+I32+I36+I40+I43</f>
        <v>41954899.063000001</v>
      </c>
      <c r="J8" s="202">
        <f t="shared" ref="J8" si="1">J9+J11+J17+J22+J32+J36+J40+J43</f>
        <v>41769350.487000003</v>
      </c>
      <c r="K8" s="202">
        <f t="shared" ref="K8" si="2">K9+K11+K17+K22+K32+K36+K40+K43</f>
        <v>39577519.441</v>
      </c>
      <c r="L8" s="257">
        <f>L9+L11+L17+L22+L32+L36+L40+L44</f>
        <v>45430819.063000001</v>
      </c>
      <c r="M8" s="257">
        <f t="shared" ref="M8:N8" si="3">M9+M11+M17+M22+M32+M36+M40+M44</f>
        <v>48994300.487000003</v>
      </c>
      <c r="N8" s="257">
        <f t="shared" si="3"/>
        <v>46373709.441</v>
      </c>
      <c r="O8" s="193">
        <v>0</v>
      </c>
      <c r="P8" s="193">
        <v>0</v>
      </c>
      <c r="Q8" s="193">
        <v>0</v>
      </c>
      <c r="R8" s="14"/>
    </row>
    <row r="9" spans="1:18" s="103" customFormat="1" ht="27.75" customHeight="1" x14ac:dyDescent="0.25">
      <c r="A9" s="194"/>
      <c r="B9" s="195" t="s">
        <v>345</v>
      </c>
      <c r="C9" s="194"/>
      <c r="D9" s="196" t="s">
        <v>346</v>
      </c>
      <c r="E9" s="196" t="s">
        <v>346</v>
      </c>
      <c r="F9" s="196" t="s">
        <v>347</v>
      </c>
      <c r="G9" s="203">
        <f>G10</f>
        <v>156433.20000000001</v>
      </c>
      <c r="H9" s="203">
        <f>H10</f>
        <v>156433.20000000001</v>
      </c>
      <c r="I9" s="203">
        <f t="shared" ref="I9:K9" si="4">I10</f>
        <v>234647.33600000001</v>
      </c>
      <c r="J9" s="203">
        <f t="shared" si="4"/>
        <v>234647.33600000001</v>
      </c>
      <c r="K9" s="203">
        <f t="shared" si="4"/>
        <v>234647.33600000001</v>
      </c>
      <c r="L9" s="203">
        <f>L10</f>
        <v>234647.33600000001</v>
      </c>
      <c r="M9" s="203">
        <f t="shared" ref="M9:N9" si="5">M10</f>
        <v>234647.33600000001</v>
      </c>
      <c r="N9" s="203">
        <f t="shared" si="5"/>
        <v>234647.33600000001</v>
      </c>
      <c r="O9" s="193"/>
      <c r="P9" s="193"/>
      <c r="Q9" s="193"/>
      <c r="R9" s="14"/>
    </row>
    <row r="10" spans="1:18" s="103" customFormat="1" ht="93.75" customHeight="1" x14ac:dyDescent="0.25">
      <c r="A10" s="194"/>
      <c r="B10" s="194"/>
      <c r="C10" s="197">
        <v>11001</v>
      </c>
      <c r="D10" s="194" t="s">
        <v>348</v>
      </c>
      <c r="E10" s="194" t="s">
        <v>349</v>
      </c>
      <c r="F10" s="194" t="s">
        <v>350</v>
      </c>
      <c r="G10" s="193">
        <f>'Հ4  '!H9</f>
        <v>156433.20000000001</v>
      </c>
      <c r="H10" s="193">
        <f>'Հ4  '!I9</f>
        <v>156433.20000000001</v>
      </c>
      <c r="I10" s="193">
        <f>'Հ4  '!J9</f>
        <v>234647.33600000001</v>
      </c>
      <c r="J10" s="193">
        <f>'Հ4  '!K9</f>
        <v>234647.33600000001</v>
      </c>
      <c r="K10" s="193">
        <f>'Հ4  '!L9</f>
        <v>234647.33600000001</v>
      </c>
      <c r="L10" s="193">
        <f>'Հ4  '!J9</f>
        <v>234647.33600000001</v>
      </c>
      <c r="M10" s="254">
        <f>'Հ4  '!K9</f>
        <v>234647.33600000001</v>
      </c>
      <c r="N10" s="254">
        <f>'Հ4  '!L9</f>
        <v>234647.33600000001</v>
      </c>
      <c r="O10" s="193">
        <v>0</v>
      </c>
      <c r="P10" s="193">
        <v>0</v>
      </c>
      <c r="Q10" s="193">
        <v>0</v>
      </c>
      <c r="R10" s="243"/>
    </row>
    <row r="11" spans="1:18" s="103" customFormat="1" ht="27.75" customHeight="1" x14ac:dyDescent="0.25">
      <c r="A11" s="194"/>
      <c r="B11" s="195" t="s">
        <v>351</v>
      </c>
      <c r="C11" s="194"/>
      <c r="D11" s="196" t="s">
        <v>352</v>
      </c>
      <c r="E11" s="196" t="s">
        <v>353</v>
      </c>
      <c r="F11" s="196" t="s">
        <v>354</v>
      </c>
      <c r="G11" s="204">
        <f>G12+G13+G14+G15+G16</f>
        <v>2288280.307</v>
      </c>
      <c r="H11" s="204">
        <f t="shared" ref="H11:N11" si="6">H12+H13+H14+H15+H16</f>
        <v>2329330.9000000004</v>
      </c>
      <c r="I11" s="204">
        <f t="shared" si="6"/>
        <v>2848524.6</v>
      </c>
      <c r="J11" s="204">
        <f t="shared" si="6"/>
        <v>2534467.7999999998</v>
      </c>
      <c r="K11" s="204">
        <f t="shared" si="6"/>
        <v>2555021.3000000003</v>
      </c>
      <c r="L11" s="204">
        <f t="shared" si="6"/>
        <v>2848524.6</v>
      </c>
      <c r="M11" s="204">
        <f t="shared" si="6"/>
        <v>2534467.7999999998</v>
      </c>
      <c r="N11" s="204">
        <f t="shared" si="6"/>
        <v>2555021.3000000003</v>
      </c>
      <c r="O11" s="193">
        <v>0</v>
      </c>
      <c r="P11" s="193">
        <v>0</v>
      </c>
      <c r="Q11" s="193">
        <v>0</v>
      </c>
      <c r="R11" s="14"/>
    </row>
    <row r="12" spans="1:18" s="103" customFormat="1" ht="42.75" customHeight="1" x14ac:dyDescent="0.25">
      <c r="A12" s="194"/>
      <c r="B12" s="194"/>
      <c r="C12" s="197">
        <v>11001</v>
      </c>
      <c r="D12" s="194" t="s">
        <v>353</v>
      </c>
      <c r="E12" s="194" t="s">
        <v>355</v>
      </c>
      <c r="F12" s="194" t="s">
        <v>350</v>
      </c>
      <c r="G12" s="193">
        <f>'Հ4  '!H16</f>
        <v>1961463.3570000001</v>
      </c>
      <c r="H12" s="193">
        <f>'Հ4  '!I16</f>
        <v>2002850.9000000001</v>
      </c>
      <c r="I12" s="193">
        <f>'Հ4  '!J16</f>
        <v>2185896.1</v>
      </c>
      <c r="J12" s="193">
        <f>'Հ4  '!K16</f>
        <v>2189680.5999999996</v>
      </c>
      <c r="K12" s="193">
        <f>'Հ4  '!L16</f>
        <v>2209630.7000000002</v>
      </c>
      <c r="L12" s="193">
        <f>'Հ4  '!J16</f>
        <v>2185896.1</v>
      </c>
      <c r="M12" s="254">
        <f>'Հ4  '!K16</f>
        <v>2189680.5999999996</v>
      </c>
      <c r="N12" s="254">
        <f>'Հ4  '!L16</f>
        <v>2209630.7000000002</v>
      </c>
      <c r="O12" s="193">
        <v>0</v>
      </c>
      <c r="P12" s="193">
        <v>0</v>
      </c>
      <c r="Q12" s="193">
        <v>0</v>
      </c>
      <c r="R12" s="14"/>
    </row>
    <row r="13" spans="1:18" s="103" customFormat="1" ht="42" customHeight="1" x14ac:dyDescent="0.25">
      <c r="A13" s="194"/>
      <c r="B13" s="194"/>
      <c r="C13" s="197">
        <v>11003</v>
      </c>
      <c r="D13" s="194" t="s">
        <v>261</v>
      </c>
      <c r="E13" s="194" t="s">
        <v>356</v>
      </c>
      <c r="F13" s="194" t="s">
        <v>350</v>
      </c>
      <c r="G13" s="193">
        <f>'Հ4  '!H49</f>
        <v>40016.490000000005</v>
      </c>
      <c r="H13" s="193">
        <f>'Հ4  '!I49</f>
        <v>41636.800000000003</v>
      </c>
      <c r="I13" s="234">
        <f>'Հ4  '!J49</f>
        <v>41534</v>
      </c>
      <c r="J13" s="193">
        <f>'Հ4  '!K49</f>
        <v>42175.7</v>
      </c>
      <c r="K13" s="193">
        <f>'Հ4  '!L49</f>
        <v>42779.1</v>
      </c>
      <c r="L13" s="193">
        <f>'Հ4  '!J49</f>
        <v>41534</v>
      </c>
      <c r="M13" s="254">
        <f>'Հ4  '!K49</f>
        <v>42175.7</v>
      </c>
      <c r="N13" s="254">
        <f>'Հ4  '!L49</f>
        <v>42779.1</v>
      </c>
      <c r="O13" s="193"/>
      <c r="P13" s="193"/>
      <c r="Q13" s="193"/>
      <c r="R13" s="14"/>
    </row>
    <row r="14" spans="1:18" s="103" customFormat="1" ht="51.75" customHeight="1" x14ac:dyDescent="0.25">
      <c r="A14" s="194"/>
      <c r="B14" s="194"/>
      <c r="C14" s="197">
        <v>11010</v>
      </c>
      <c r="D14" s="194" t="s">
        <v>357</v>
      </c>
      <c r="E14" s="194" t="s">
        <v>358</v>
      </c>
      <c r="F14" s="194" t="s">
        <v>350</v>
      </c>
      <c r="G14" s="193">
        <f>'Հ4  '!H56</f>
        <v>267611.5</v>
      </c>
      <c r="H14" s="193">
        <f>'Հ4  '!I56</f>
        <v>267611.5</v>
      </c>
      <c r="I14" s="254">
        <f>'Հ4  '!J56</f>
        <v>267611.5</v>
      </c>
      <c r="J14" s="254">
        <f>'Հ4  '!K56</f>
        <v>267611.5</v>
      </c>
      <c r="K14" s="254">
        <f>'Հ4  '!L56</f>
        <v>267611.5</v>
      </c>
      <c r="L14" s="193">
        <f>'Հ4  '!J56</f>
        <v>267611.5</v>
      </c>
      <c r="M14" s="254">
        <f>'Հ4  '!K56</f>
        <v>267611.5</v>
      </c>
      <c r="N14" s="254">
        <f>'Հ4  '!L56</f>
        <v>267611.5</v>
      </c>
      <c r="O14" s="193">
        <v>0</v>
      </c>
      <c r="P14" s="193">
        <v>0</v>
      </c>
      <c r="Q14" s="193">
        <v>0</v>
      </c>
      <c r="R14" s="14"/>
    </row>
    <row r="15" spans="1:18" s="103" customFormat="1" ht="87" customHeight="1" x14ac:dyDescent="0.25">
      <c r="A15" s="194"/>
      <c r="B15" s="194"/>
      <c r="C15" s="197">
        <v>31001</v>
      </c>
      <c r="D15" s="194" t="s">
        <v>264</v>
      </c>
      <c r="E15" s="194" t="s">
        <v>359</v>
      </c>
      <c r="F15" s="194" t="s">
        <v>360</v>
      </c>
      <c r="G15" s="193">
        <f>'Հ4  '!H61</f>
        <v>19188.96</v>
      </c>
      <c r="H15" s="193">
        <f>'Հ4  '!I61</f>
        <v>17231.7</v>
      </c>
      <c r="I15" s="193">
        <f>'Հ4  '!J61</f>
        <v>36483</v>
      </c>
      <c r="J15" s="193">
        <f>'Հ4  '!K61</f>
        <v>35000</v>
      </c>
      <c r="K15" s="193">
        <f>'Հ4  '!L61</f>
        <v>35000</v>
      </c>
      <c r="L15" s="193">
        <f>'Հ4  '!J61</f>
        <v>36483</v>
      </c>
      <c r="M15" s="254">
        <f>'Հ4  '!K61</f>
        <v>35000</v>
      </c>
      <c r="N15" s="254">
        <f>'Հ4  '!L61</f>
        <v>35000</v>
      </c>
      <c r="O15" s="193"/>
      <c r="P15" s="193"/>
      <c r="Q15" s="193"/>
      <c r="R15" s="14"/>
    </row>
    <row r="16" spans="1:18" s="103" customFormat="1" ht="87" customHeight="1" x14ac:dyDescent="0.25">
      <c r="A16" s="194"/>
      <c r="B16" s="194"/>
      <c r="C16" s="197">
        <v>31002</v>
      </c>
      <c r="D16" s="194" t="s">
        <v>868</v>
      </c>
      <c r="E16" s="194" t="s">
        <v>869</v>
      </c>
      <c r="F16" s="194" t="s">
        <v>360</v>
      </c>
      <c r="G16" s="234">
        <f>'Հ4  '!H66</f>
        <v>0</v>
      </c>
      <c r="H16" s="234">
        <f>'Հ4  '!I66</f>
        <v>0</v>
      </c>
      <c r="I16" s="234">
        <f>'Հ4  '!J66</f>
        <v>317000</v>
      </c>
      <c r="J16" s="234">
        <f>'Հ4  '!K66</f>
        <v>0</v>
      </c>
      <c r="K16" s="234">
        <f>'Հ4  '!L66</f>
        <v>0</v>
      </c>
      <c r="L16" s="200">
        <f>'Հ4  '!J66</f>
        <v>317000</v>
      </c>
      <c r="M16" s="200">
        <f>'Հ4  '!K66</f>
        <v>0</v>
      </c>
      <c r="N16" s="200">
        <f>'Հ4  '!L66</f>
        <v>0</v>
      </c>
      <c r="O16" s="193"/>
      <c r="P16" s="193"/>
      <c r="Q16" s="193"/>
      <c r="R16" s="247"/>
    </row>
    <row r="17" spans="1:18" s="103" customFormat="1" ht="67.5" x14ac:dyDescent="0.25">
      <c r="A17" s="194"/>
      <c r="B17" s="195" t="s">
        <v>361</v>
      </c>
      <c r="C17" s="194"/>
      <c r="D17" s="196" t="s">
        <v>362</v>
      </c>
      <c r="E17" s="196" t="s">
        <v>363</v>
      </c>
      <c r="F17" s="196" t="s">
        <v>364</v>
      </c>
      <c r="G17" s="203">
        <f>G18+G19+G20+G21</f>
        <v>2233710.9</v>
      </c>
      <c r="H17" s="203">
        <f>H18+H19+H20+H21</f>
        <v>1575572.7999999998</v>
      </c>
      <c r="I17" s="203">
        <f t="shared" ref="I17:N17" si="7">I18+I19+I20+I21</f>
        <v>2657309.7999999998</v>
      </c>
      <c r="J17" s="203">
        <f t="shared" si="7"/>
        <v>2930197.6</v>
      </c>
      <c r="K17" s="203">
        <f t="shared" si="7"/>
        <v>3259544.8</v>
      </c>
      <c r="L17" s="203">
        <f t="shared" si="7"/>
        <v>2657309.7999999998</v>
      </c>
      <c r="M17" s="203">
        <f t="shared" si="7"/>
        <v>2930197.6</v>
      </c>
      <c r="N17" s="203">
        <f t="shared" si="7"/>
        <v>3259544.8</v>
      </c>
      <c r="O17" s="193"/>
      <c r="P17" s="193"/>
      <c r="Q17" s="193"/>
      <c r="R17" s="14"/>
    </row>
    <row r="18" spans="1:18" s="103" customFormat="1" ht="40.5" x14ac:dyDescent="0.25">
      <c r="A18" s="194"/>
      <c r="B18" s="194"/>
      <c r="C18" s="197">
        <v>11001</v>
      </c>
      <c r="D18" s="194" t="s">
        <v>365</v>
      </c>
      <c r="E18" s="194" t="s">
        <v>366</v>
      </c>
      <c r="F18" s="194" t="s">
        <v>350</v>
      </c>
      <c r="G18" s="193">
        <f>'Հ4  '!H73</f>
        <v>747277.4</v>
      </c>
      <c r="H18" s="193">
        <f>'Հ4  '!I73</f>
        <v>714342.7</v>
      </c>
      <c r="I18" s="193">
        <f>'Հ4  '!J73</f>
        <v>1401266.8</v>
      </c>
      <c r="J18" s="193">
        <f>'Հ4  '!K73</f>
        <v>1674154.6</v>
      </c>
      <c r="K18" s="193">
        <f>'Հ4  '!L73</f>
        <v>2003501.8</v>
      </c>
      <c r="L18" s="193">
        <f>'Հ4  '!J73</f>
        <v>1401266.8</v>
      </c>
      <c r="M18" s="254">
        <f>'Հ4  '!K73</f>
        <v>1674154.6</v>
      </c>
      <c r="N18" s="254">
        <f>'Հ4  '!L73</f>
        <v>2003501.8</v>
      </c>
      <c r="O18" s="193"/>
      <c r="P18" s="193"/>
      <c r="Q18" s="193"/>
      <c r="R18" s="14"/>
    </row>
    <row r="19" spans="1:18" s="103" customFormat="1" ht="54" x14ac:dyDescent="0.25">
      <c r="A19" s="194"/>
      <c r="B19" s="194"/>
      <c r="C19" s="197">
        <v>11002</v>
      </c>
      <c r="D19" s="194" t="s">
        <v>367</v>
      </c>
      <c r="E19" s="194" t="s">
        <v>368</v>
      </c>
      <c r="F19" s="194" t="s">
        <v>350</v>
      </c>
      <c r="G19" s="193">
        <f>'Հ4  '!H78</f>
        <v>84990</v>
      </c>
      <c r="H19" s="193">
        <f>'Հ4  '!I78</f>
        <v>75000</v>
      </c>
      <c r="I19" s="193">
        <f>'Հ4  '!J78</f>
        <v>85000</v>
      </c>
      <c r="J19" s="193">
        <f>'Հ4  '!K78</f>
        <v>85000</v>
      </c>
      <c r="K19" s="193">
        <f>'Հ4  '!L78</f>
        <v>85000</v>
      </c>
      <c r="L19" s="193">
        <f>'Հ4  '!J78</f>
        <v>85000</v>
      </c>
      <c r="M19" s="254">
        <f>'Հ4  '!K78</f>
        <v>85000</v>
      </c>
      <c r="N19" s="254">
        <f>'Հ4  '!L78</f>
        <v>85000</v>
      </c>
      <c r="O19" s="193"/>
      <c r="P19" s="193"/>
      <c r="Q19" s="193"/>
      <c r="R19" s="14"/>
    </row>
    <row r="20" spans="1:18" s="103" customFormat="1" ht="94.5" x14ac:dyDescent="0.25">
      <c r="A20" s="194"/>
      <c r="B20" s="194"/>
      <c r="C20" s="197">
        <v>11003</v>
      </c>
      <c r="D20" s="194" t="s">
        <v>369</v>
      </c>
      <c r="E20" s="194" t="s">
        <v>370</v>
      </c>
      <c r="F20" s="194" t="s">
        <v>350</v>
      </c>
      <c r="G20" s="193">
        <f>'Հ4  '!H83</f>
        <v>966043</v>
      </c>
      <c r="H20" s="193">
        <f>'Հ4  '!I83</f>
        <v>606230.1</v>
      </c>
      <c r="I20" s="193">
        <f>'Հ4  '!J83</f>
        <v>966043</v>
      </c>
      <c r="J20" s="193">
        <f>'Հ4  '!K83</f>
        <v>966043</v>
      </c>
      <c r="K20" s="193">
        <f>'Հ4  '!L83</f>
        <v>966043</v>
      </c>
      <c r="L20" s="193">
        <f>'Հ4  '!J83</f>
        <v>966043</v>
      </c>
      <c r="M20" s="254">
        <f>'Հ4  '!K83</f>
        <v>966043</v>
      </c>
      <c r="N20" s="254">
        <f>'Հ4  '!L83</f>
        <v>966043</v>
      </c>
      <c r="O20" s="193"/>
      <c r="P20" s="193"/>
      <c r="Q20" s="193"/>
      <c r="R20" s="14"/>
    </row>
    <row r="21" spans="1:18" s="103" customFormat="1" ht="54" x14ac:dyDescent="0.25">
      <c r="A21" s="194"/>
      <c r="B21" s="194"/>
      <c r="C21" s="197">
        <v>11008</v>
      </c>
      <c r="D21" s="194" t="s">
        <v>371</v>
      </c>
      <c r="E21" s="194" t="s">
        <v>372</v>
      </c>
      <c r="F21" s="194" t="s">
        <v>350</v>
      </c>
      <c r="G21" s="193">
        <f>'Հ4  '!H88</f>
        <v>435400.5</v>
      </c>
      <c r="H21" s="193">
        <f>'Հ4  '!I88</f>
        <v>180000</v>
      </c>
      <c r="I21" s="193">
        <f>'Հ4  '!J88</f>
        <v>205000</v>
      </c>
      <c r="J21" s="193">
        <f>'Հ4  '!K88</f>
        <v>205000</v>
      </c>
      <c r="K21" s="193">
        <f>'Հ4  '!L88</f>
        <v>205000</v>
      </c>
      <c r="L21" s="193">
        <f>'Հ4  '!J88</f>
        <v>205000</v>
      </c>
      <c r="M21" s="254">
        <f>'Հ4  '!K88</f>
        <v>205000</v>
      </c>
      <c r="N21" s="254">
        <f>'Հ4  '!L88</f>
        <v>205000</v>
      </c>
      <c r="O21" s="193"/>
      <c r="P21" s="193"/>
      <c r="Q21" s="193"/>
      <c r="R21" s="14"/>
    </row>
    <row r="22" spans="1:18" s="103" customFormat="1" ht="54" x14ac:dyDescent="0.25">
      <c r="A22" s="193"/>
      <c r="B22" s="190" t="s">
        <v>374</v>
      </c>
      <c r="C22" s="189"/>
      <c r="D22" s="191" t="s">
        <v>375</v>
      </c>
      <c r="E22" s="191" t="s">
        <v>376</v>
      </c>
      <c r="F22" s="191" t="s">
        <v>377</v>
      </c>
      <c r="G22" s="202">
        <f>G23+G24+G25+G26+G27+G28+G29+G30+G31</f>
        <v>14003327.202000003</v>
      </c>
      <c r="H22" s="202">
        <f t="shared" ref="H22:N22" si="8">H23+H24+H25+H26+H27+H28+H29+H30+H31</f>
        <v>14811492.1</v>
      </c>
      <c r="I22" s="202">
        <f t="shared" si="8"/>
        <v>30645266.327000003</v>
      </c>
      <c r="J22" s="202">
        <f t="shared" si="8"/>
        <v>30456732.651000004</v>
      </c>
      <c r="K22" s="202">
        <f t="shared" si="8"/>
        <v>27841949.504999999</v>
      </c>
      <c r="L22" s="202">
        <f t="shared" si="8"/>
        <v>30645266.327000003</v>
      </c>
      <c r="M22" s="202">
        <f t="shared" si="8"/>
        <v>30456732.651000004</v>
      </c>
      <c r="N22" s="202">
        <f t="shared" si="8"/>
        <v>27841949.504999999</v>
      </c>
      <c r="O22" s="193"/>
      <c r="P22" s="193"/>
      <c r="Q22" s="193"/>
      <c r="R22" s="14"/>
    </row>
    <row r="23" spans="1:18" s="103" customFormat="1" ht="108" x14ac:dyDescent="0.25">
      <c r="A23" s="193"/>
      <c r="B23" s="189"/>
      <c r="C23" s="192">
        <v>11001</v>
      </c>
      <c r="D23" s="189" t="s">
        <v>375</v>
      </c>
      <c r="E23" s="189" t="s">
        <v>378</v>
      </c>
      <c r="F23" s="189" t="s">
        <v>350</v>
      </c>
      <c r="G23" s="200">
        <f>'Հ4  '!H95</f>
        <v>12363879.910000002</v>
      </c>
      <c r="H23" s="200">
        <f>'Հ4  '!I95</f>
        <v>12893197.300000001</v>
      </c>
      <c r="I23" s="200">
        <f>'Հ4  '!J95</f>
        <v>16558273.527000001</v>
      </c>
      <c r="J23" s="200">
        <f>'Հ4  '!K95</f>
        <v>17917290.551000003</v>
      </c>
      <c r="K23" s="200">
        <f>'Հ4  '!L95</f>
        <v>18001272.404999997</v>
      </c>
      <c r="L23" s="200">
        <f>'Հ4  '!J95</f>
        <v>16558273.527000001</v>
      </c>
      <c r="M23" s="200">
        <f>'Հ4  '!K95</f>
        <v>17917290.551000003</v>
      </c>
      <c r="N23" s="200">
        <f>'Հ4  '!L95</f>
        <v>18001272.404999997</v>
      </c>
      <c r="O23" s="193"/>
      <c r="P23" s="193"/>
      <c r="Q23" s="193"/>
      <c r="R23" s="14"/>
    </row>
    <row r="24" spans="1:18" s="103" customFormat="1" ht="94.5" x14ac:dyDescent="0.25">
      <c r="A24" s="193"/>
      <c r="B24" s="189"/>
      <c r="C24" s="192">
        <v>11002</v>
      </c>
      <c r="D24" s="189" t="s">
        <v>284</v>
      </c>
      <c r="E24" s="189" t="s">
        <v>379</v>
      </c>
      <c r="F24" s="189" t="s">
        <v>350</v>
      </c>
      <c r="G24" s="201">
        <f>'Հ4  '!H124</f>
        <v>768252.61899999995</v>
      </c>
      <c r="H24" s="201">
        <f>'Հ4  '!I124</f>
        <v>884564.2</v>
      </c>
      <c r="I24" s="201">
        <f>'Հ4  '!J124</f>
        <v>944183.8</v>
      </c>
      <c r="J24" s="201">
        <f>'Հ4  '!K124</f>
        <v>949405.40000000014</v>
      </c>
      <c r="K24" s="201">
        <f>'Հ4  '!L124</f>
        <v>953303.4</v>
      </c>
      <c r="L24" s="193">
        <f>'Հ4  '!J126</f>
        <v>944183.8</v>
      </c>
      <c r="M24" s="254">
        <f>'Հ4  '!K126</f>
        <v>949405.40000000014</v>
      </c>
      <c r="N24" s="254">
        <f>'Հ4  '!L126</f>
        <v>953303.4</v>
      </c>
      <c r="O24" s="193"/>
      <c r="P24" s="193"/>
      <c r="Q24" s="193"/>
      <c r="R24" s="14"/>
    </row>
    <row r="25" spans="1:18" s="103" customFormat="1" ht="67.5" x14ac:dyDescent="0.25">
      <c r="A25" s="193"/>
      <c r="B25" s="189"/>
      <c r="C25" s="192">
        <v>11005</v>
      </c>
      <c r="D25" s="189" t="s">
        <v>380</v>
      </c>
      <c r="E25" s="189" t="s">
        <v>381</v>
      </c>
      <c r="F25" s="189" t="s">
        <v>350</v>
      </c>
      <c r="G25" s="193">
        <f>'Հ4  '!H153</f>
        <v>175211.5</v>
      </c>
      <c r="H25" s="193">
        <f>'Հ4  '!I153</f>
        <v>195140.2</v>
      </c>
      <c r="I25" s="193">
        <f>'Հ4  '!J153</f>
        <v>262834.09999999998</v>
      </c>
      <c r="J25" s="193">
        <f>'Հ4  '!K153</f>
        <v>262834.09999999998</v>
      </c>
      <c r="K25" s="193">
        <f>'Հ4  '!L153</f>
        <v>262834.09999999998</v>
      </c>
      <c r="L25" s="193">
        <f>'Հ4  '!J153</f>
        <v>262834.09999999998</v>
      </c>
      <c r="M25" s="254">
        <f>'Հ4  '!K153</f>
        <v>262834.09999999998</v>
      </c>
      <c r="N25" s="254">
        <f>'Հ4  '!L153</f>
        <v>262834.09999999998</v>
      </c>
      <c r="O25" s="193"/>
      <c r="P25" s="193"/>
      <c r="Q25" s="193"/>
      <c r="R25" s="14"/>
    </row>
    <row r="26" spans="1:18" s="103" customFormat="1" ht="67.5" x14ac:dyDescent="0.25">
      <c r="A26" s="193"/>
      <c r="B26" s="189"/>
      <c r="C26" s="192">
        <v>31001</v>
      </c>
      <c r="D26" s="189" t="s">
        <v>382</v>
      </c>
      <c r="E26" s="189" t="s">
        <v>383</v>
      </c>
      <c r="F26" s="189" t="s">
        <v>360</v>
      </c>
      <c r="G26" s="193">
        <f>'Հ4  '!H158</f>
        <v>585236.07300000009</v>
      </c>
      <c r="H26" s="193">
        <f>'Հ4  '!I158</f>
        <v>279490.40000000002</v>
      </c>
      <c r="I26" s="193">
        <f>'Հ4  '!J158</f>
        <v>315202.59999999998</v>
      </c>
      <c r="J26" s="193">
        <f>'Հ4  '!K158</f>
        <v>315202.59999999998</v>
      </c>
      <c r="K26" s="193">
        <f>'Հ4  '!L158</f>
        <v>315202.59999999998</v>
      </c>
      <c r="L26" s="193">
        <f>'Հ4  '!J158</f>
        <v>315202.59999999998</v>
      </c>
      <c r="M26" s="254">
        <f>'Հ4  '!K158</f>
        <v>315202.59999999998</v>
      </c>
      <c r="N26" s="254">
        <f>'Հ4  '!L158</f>
        <v>315202.59999999998</v>
      </c>
      <c r="O26" s="193"/>
      <c r="P26" s="193"/>
      <c r="Q26" s="193"/>
      <c r="R26" s="14"/>
    </row>
    <row r="27" spans="1:18" s="103" customFormat="1" ht="81" x14ac:dyDescent="0.25">
      <c r="A27" s="193"/>
      <c r="B27" s="189"/>
      <c r="C27" s="192">
        <v>31002</v>
      </c>
      <c r="D27" s="189" t="s">
        <v>384</v>
      </c>
      <c r="E27" s="189" t="s">
        <v>385</v>
      </c>
      <c r="F27" s="189" t="s">
        <v>360</v>
      </c>
      <c r="G27" s="200">
        <f>'Հ4  '!H165</f>
        <v>27102.6</v>
      </c>
      <c r="H27" s="200">
        <f>'Հ4  '!I165</f>
        <v>59100</v>
      </c>
      <c r="I27" s="200">
        <f>'Հ4  '!J165</f>
        <v>2521616</v>
      </c>
      <c r="J27" s="200">
        <f>'Հ4  '!K165</f>
        <v>0</v>
      </c>
      <c r="K27" s="200">
        <f>'Հ4  '!L165</f>
        <v>0</v>
      </c>
      <c r="L27" s="200">
        <f>'Հ4  '!J165</f>
        <v>2521616</v>
      </c>
      <c r="M27" s="200">
        <f>'Հ4  '!K165</f>
        <v>0</v>
      </c>
      <c r="N27" s="200">
        <f>'Հ4  '!L165</f>
        <v>0</v>
      </c>
      <c r="O27" s="193"/>
      <c r="P27" s="193"/>
      <c r="Q27" s="193"/>
      <c r="R27" s="14"/>
    </row>
    <row r="28" spans="1:18" s="103" customFormat="1" ht="54" x14ac:dyDescent="0.25">
      <c r="A28" s="193"/>
      <c r="B28" s="189"/>
      <c r="C28" s="192">
        <v>31003</v>
      </c>
      <c r="D28" s="198" t="s">
        <v>338</v>
      </c>
      <c r="E28" s="205" t="s">
        <v>413</v>
      </c>
      <c r="F28" s="189" t="s">
        <v>360</v>
      </c>
      <c r="G28" s="200">
        <f>'Հ4  '!H170</f>
        <v>55846.5</v>
      </c>
      <c r="H28" s="200">
        <f>'Հ4  '!I170</f>
        <v>0</v>
      </c>
      <c r="I28" s="200">
        <f>'Հ4  '!J170</f>
        <v>103000</v>
      </c>
      <c r="J28" s="200">
        <f>'Հ4  '!K170</f>
        <v>22000</v>
      </c>
      <c r="K28" s="200">
        <f>'Հ4  '!L170</f>
        <v>0</v>
      </c>
      <c r="L28" s="200">
        <f>'Հ4  '!J170</f>
        <v>103000</v>
      </c>
      <c r="M28" s="200">
        <f>'Հ4  '!K170</f>
        <v>22000</v>
      </c>
      <c r="N28" s="200">
        <f>'Հ4  '!L170</f>
        <v>0</v>
      </c>
      <c r="O28" s="193"/>
      <c r="P28" s="193"/>
      <c r="Q28" s="193"/>
      <c r="R28" s="14"/>
    </row>
    <row r="29" spans="1:18" s="103" customFormat="1" ht="94.5" x14ac:dyDescent="0.25">
      <c r="A29" s="193"/>
      <c r="B29" s="189"/>
      <c r="C29" s="192">
        <v>31004</v>
      </c>
      <c r="D29" s="198" t="s">
        <v>862</v>
      </c>
      <c r="E29" s="238" t="s">
        <v>864</v>
      </c>
      <c r="F29" s="189" t="s">
        <v>360</v>
      </c>
      <c r="G29" s="200">
        <f>'Հ4  '!H176</f>
        <v>0</v>
      </c>
      <c r="H29" s="200">
        <f>'Հ4  '!I176</f>
        <v>0</v>
      </c>
      <c r="I29" s="200">
        <f>'Հ4  '!J176</f>
        <v>9940156.3000000007</v>
      </c>
      <c r="J29" s="200">
        <f>'Հ4  '!K176</f>
        <v>10990000</v>
      </c>
      <c r="K29" s="200">
        <f>'Հ4  '!L176</f>
        <v>8309337</v>
      </c>
      <c r="L29" s="193">
        <f>'Հ4  '!J176</f>
        <v>9940156.3000000007</v>
      </c>
      <c r="M29" s="254">
        <f>'Հ4  '!K176</f>
        <v>10990000</v>
      </c>
      <c r="N29" s="254">
        <f>'Հ4  '!L176</f>
        <v>8309337</v>
      </c>
      <c r="O29" s="193"/>
      <c r="P29" s="193"/>
      <c r="Q29" s="193"/>
      <c r="R29" s="14"/>
    </row>
    <row r="30" spans="1:18" s="103" customFormat="1" ht="54" x14ac:dyDescent="0.25">
      <c r="A30" s="193"/>
      <c r="B30" s="189"/>
      <c r="C30" s="192">
        <v>31006</v>
      </c>
      <c r="D30" s="199" t="s">
        <v>339</v>
      </c>
      <c r="E30" s="206" t="s">
        <v>414</v>
      </c>
      <c r="F30" s="189" t="s">
        <v>360</v>
      </c>
      <c r="G30" s="200">
        <f>'Հ4  '!H182</f>
        <v>27798</v>
      </c>
      <c r="H30" s="200">
        <f>'Հ4  '!I182</f>
        <v>0</v>
      </c>
      <c r="I30" s="200">
        <f>'Հ4  '!J182</f>
        <v>0</v>
      </c>
      <c r="J30" s="200">
        <f>'Հ4  '!K182</f>
        <v>0</v>
      </c>
      <c r="K30" s="200">
        <f>'Հ4  '!L182</f>
        <v>0</v>
      </c>
      <c r="L30" s="200">
        <f>'Հ4  '!J182</f>
        <v>0</v>
      </c>
      <c r="M30" s="200">
        <f>'Հ4  '!K182</f>
        <v>0</v>
      </c>
      <c r="N30" s="200">
        <f>'Հ4  '!L182</f>
        <v>0</v>
      </c>
      <c r="O30" s="193"/>
      <c r="P30" s="193"/>
      <c r="Q30" s="193"/>
      <c r="R30" s="14"/>
    </row>
    <row r="31" spans="1:18" s="103" customFormat="1" ht="67.5" x14ac:dyDescent="0.25">
      <c r="A31" s="193"/>
      <c r="B31" s="189"/>
      <c r="C31" s="192">
        <v>31008</v>
      </c>
      <c r="D31" s="189" t="s">
        <v>386</v>
      </c>
      <c r="E31" s="189" t="s">
        <v>387</v>
      </c>
      <c r="F31" s="189" t="s">
        <v>360</v>
      </c>
      <c r="G31" s="200">
        <f>'Հ4  '!H187</f>
        <v>0</v>
      </c>
      <c r="H31" s="200">
        <f>'Հ4  '!I187</f>
        <v>500000</v>
      </c>
      <c r="I31" s="200">
        <f>'Հ4  '!J187</f>
        <v>0</v>
      </c>
      <c r="J31" s="200">
        <f>'Հ4  '!K187</f>
        <v>0</v>
      </c>
      <c r="K31" s="200">
        <f>'Հ4  '!L187</f>
        <v>0</v>
      </c>
      <c r="L31" s="200">
        <f>'Հ4  '!J182</f>
        <v>0</v>
      </c>
      <c r="M31" s="200">
        <f>'Հ4  '!K182</f>
        <v>0</v>
      </c>
      <c r="N31" s="200">
        <f>'Հ4  '!L182</f>
        <v>0</v>
      </c>
      <c r="O31" s="193"/>
      <c r="P31" s="193"/>
      <c r="Q31" s="193"/>
      <c r="R31" s="14"/>
    </row>
    <row r="32" spans="1:18" s="103" customFormat="1" ht="81" x14ac:dyDescent="0.25">
      <c r="A32" s="193"/>
      <c r="B32" s="190" t="s">
        <v>388</v>
      </c>
      <c r="C32" s="189"/>
      <c r="D32" s="191" t="s">
        <v>389</v>
      </c>
      <c r="E32" s="191" t="s">
        <v>390</v>
      </c>
      <c r="F32" s="191" t="s">
        <v>391</v>
      </c>
      <c r="G32" s="203">
        <f>G33+G34+G35</f>
        <v>1235130.1000000001</v>
      </c>
      <c r="H32" s="203">
        <f>H33+H34+H35</f>
        <v>1252412.8</v>
      </c>
      <c r="I32" s="203">
        <f t="shared" ref="I32:N32" si="9">I33+I34+I35</f>
        <v>1359448.9</v>
      </c>
      <c r="J32" s="203">
        <f t="shared" si="9"/>
        <v>1418168.2000000002</v>
      </c>
      <c r="K32" s="203">
        <f t="shared" si="9"/>
        <v>1416443.8</v>
      </c>
      <c r="L32" s="203">
        <f t="shared" si="9"/>
        <v>1359448.9</v>
      </c>
      <c r="M32" s="203">
        <f t="shared" si="9"/>
        <v>1418168.2000000002</v>
      </c>
      <c r="N32" s="203">
        <f t="shared" si="9"/>
        <v>1416443.8</v>
      </c>
      <c r="O32" s="193"/>
      <c r="P32" s="193"/>
      <c r="Q32" s="193"/>
      <c r="R32" s="14"/>
    </row>
    <row r="33" spans="1:18" s="103" customFormat="1" ht="54" x14ac:dyDescent="0.25">
      <c r="A33" s="193"/>
      <c r="B33" s="189"/>
      <c r="C33" s="192">
        <v>11001</v>
      </c>
      <c r="D33" s="189" t="s">
        <v>392</v>
      </c>
      <c r="E33" s="189" t="s">
        <v>393</v>
      </c>
      <c r="F33" s="189" t="s">
        <v>350</v>
      </c>
      <c r="G33" s="193">
        <f>'Հ4  '!H195</f>
        <v>374886.3</v>
      </c>
      <c r="H33" s="193">
        <f>'Հ4  '!I195</f>
        <v>378578.4</v>
      </c>
      <c r="I33" s="193">
        <f>'Հ4  '!J195</f>
        <v>378791.5</v>
      </c>
      <c r="J33" s="193">
        <f>'Հ4  '!K195</f>
        <v>378791.5</v>
      </c>
      <c r="K33" s="193">
        <f>'Հ4  '!L195</f>
        <v>378791.5</v>
      </c>
      <c r="L33" s="193">
        <f>'Հ4  '!J195</f>
        <v>378791.5</v>
      </c>
      <c r="M33" s="254">
        <f>'Հ4  '!K195</f>
        <v>378791.5</v>
      </c>
      <c r="N33" s="254">
        <f>'Հ4  '!L195</f>
        <v>378791.5</v>
      </c>
      <c r="O33" s="193"/>
      <c r="P33" s="193"/>
      <c r="Q33" s="193"/>
      <c r="R33" s="14"/>
    </row>
    <row r="34" spans="1:18" s="103" customFormat="1" ht="108" x14ac:dyDescent="0.25">
      <c r="A34" s="193"/>
      <c r="B34" s="189"/>
      <c r="C34" s="192">
        <v>11002</v>
      </c>
      <c r="D34" s="189" t="s">
        <v>394</v>
      </c>
      <c r="E34" s="189" t="s">
        <v>395</v>
      </c>
      <c r="F34" s="189" t="s">
        <v>350</v>
      </c>
      <c r="G34" s="193">
        <f>'Հ4  '!H200</f>
        <v>260769.8</v>
      </c>
      <c r="H34" s="193">
        <f>'Հ4  '!I200</f>
        <v>250339</v>
      </c>
      <c r="I34" s="193">
        <f>'Հ4  '!J200</f>
        <v>250339</v>
      </c>
      <c r="J34" s="193">
        <f>'Հ4  '!K200</f>
        <v>250339</v>
      </c>
      <c r="K34" s="193">
        <f>'Հ4  '!L200</f>
        <v>250339</v>
      </c>
      <c r="L34" s="193">
        <f>'Հ4  '!J200</f>
        <v>250339</v>
      </c>
      <c r="M34" s="254">
        <f>'Հ4  '!K200</f>
        <v>250339</v>
      </c>
      <c r="N34" s="254">
        <f>'Հ4  '!L200</f>
        <v>250339</v>
      </c>
      <c r="O34" s="193"/>
      <c r="P34" s="193"/>
      <c r="Q34" s="193"/>
      <c r="R34" s="14"/>
    </row>
    <row r="35" spans="1:18" s="103" customFormat="1" ht="54" x14ac:dyDescent="0.25">
      <c r="A35" s="193"/>
      <c r="B35" s="189"/>
      <c r="C35" s="192">
        <v>11003</v>
      </c>
      <c r="D35" s="189" t="s">
        <v>396</v>
      </c>
      <c r="E35" s="189" t="s">
        <v>397</v>
      </c>
      <c r="F35" s="189" t="s">
        <v>350</v>
      </c>
      <c r="G35" s="193">
        <f>'Հ4  '!H205</f>
        <v>599474</v>
      </c>
      <c r="H35" s="193">
        <f>'Հ4  '!I205</f>
        <v>623495.4</v>
      </c>
      <c r="I35" s="193">
        <f>'Հ4  '!J205</f>
        <v>730318.4</v>
      </c>
      <c r="J35" s="193">
        <f>'Հ4  '!K205</f>
        <v>789037.70000000007</v>
      </c>
      <c r="K35" s="193">
        <f>'Հ4  '!L205</f>
        <v>787313.3</v>
      </c>
      <c r="L35" s="193">
        <f>'Հ4  '!J205</f>
        <v>730318.4</v>
      </c>
      <c r="M35" s="254">
        <f>'Հ4  '!K205</f>
        <v>789037.70000000007</v>
      </c>
      <c r="N35" s="254">
        <f>'Հ4  '!L205</f>
        <v>787313.3</v>
      </c>
      <c r="O35" s="193"/>
      <c r="P35" s="193"/>
      <c r="Q35" s="193"/>
      <c r="R35" s="14"/>
    </row>
    <row r="36" spans="1:18" s="103" customFormat="1" ht="94.5" x14ac:dyDescent="0.25">
      <c r="A36" s="193"/>
      <c r="B36" s="190" t="s">
        <v>398</v>
      </c>
      <c r="C36" s="189"/>
      <c r="D36" s="191" t="s">
        <v>399</v>
      </c>
      <c r="E36" s="191" t="s">
        <v>400</v>
      </c>
      <c r="F36" s="191" t="s">
        <v>401</v>
      </c>
      <c r="G36" s="203">
        <f>G37+G38+G39</f>
        <v>468463.592</v>
      </c>
      <c r="H36" s="203">
        <f>H37+H38+H39</f>
        <v>427227.6</v>
      </c>
      <c r="I36" s="203">
        <f t="shared" ref="I36:N36" si="10">I37+I38+I39</f>
        <v>427227.6</v>
      </c>
      <c r="J36" s="203">
        <f t="shared" si="10"/>
        <v>427227.6</v>
      </c>
      <c r="K36" s="203">
        <f t="shared" si="10"/>
        <v>427227.6</v>
      </c>
      <c r="L36" s="203">
        <f t="shared" si="10"/>
        <v>427227.6</v>
      </c>
      <c r="M36" s="203">
        <f t="shared" si="10"/>
        <v>427227.6</v>
      </c>
      <c r="N36" s="203">
        <f t="shared" si="10"/>
        <v>427227.6</v>
      </c>
      <c r="O36" s="193"/>
      <c r="P36" s="193"/>
      <c r="Q36" s="193"/>
      <c r="R36" s="14"/>
    </row>
    <row r="37" spans="1:18" s="103" customFormat="1" ht="40.5" x14ac:dyDescent="0.25">
      <c r="A37" s="193"/>
      <c r="B37" s="189"/>
      <c r="C37" s="192">
        <v>11001</v>
      </c>
      <c r="D37" s="189" t="s">
        <v>402</v>
      </c>
      <c r="E37" s="189" t="s">
        <v>403</v>
      </c>
      <c r="F37" s="189" t="s">
        <v>350</v>
      </c>
      <c r="G37" s="193">
        <f>'Հ4  '!H213</f>
        <v>187122</v>
      </c>
      <c r="H37" s="193">
        <f>'Հ4  '!I213</f>
        <v>187752</v>
      </c>
      <c r="I37" s="193">
        <f>'Հ4  '!J213</f>
        <v>187752</v>
      </c>
      <c r="J37" s="193">
        <f>'Հ4  '!K213</f>
        <v>187752</v>
      </c>
      <c r="K37" s="193">
        <f>'Հ4  '!L213</f>
        <v>187752</v>
      </c>
      <c r="L37" s="193">
        <f>'Հ4  '!J213</f>
        <v>187752</v>
      </c>
      <c r="M37" s="254">
        <f>'Հ4  '!K213</f>
        <v>187752</v>
      </c>
      <c r="N37" s="254">
        <f>'Հ4  '!L213</f>
        <v>187752</v>
      </c>
      <c r="O37" s="193"/>
      <c r="P37" s="193"/>
      <c r="Q37" s="193"/>
      <c r="R37" s="14"/>
    </row>
    <row r="38" spans="1:18" s="103" customFormat="1" ht="121.5" x14ac:dyDescent="0.25">
      <c r="A38" s="193"/>
      <c r="B38" s="189"/>
      <c r="C38" s="192">
        <v>11002</v>
      </c>
      <c r="D38" s="189" t="s">
        <v>404</v>
      </c>
      <c r="E38" s="189" t="s">
        <v>405</v>
      </c>
      <c r="F38" s="189" t="s">
        <v>350</v>
      </c>
      <c r="G38" s="193">
        <f>'Հ4  '!H218</f>
        <v>249453.7</v>
      </c>
      <c r="H38" s="193">
        <f>'Հ4  '!I218</f>
        <v>239475.6</v>
      </c>
      <c r="I38" s="193">
        <f>'Հ4  '!J218</f>
        <v>239475.6</v>
      </c>
      <c r="J38" s="193">
        <f>'Հ4  '!K218</f>
        <v>239475.6</v>
      </c>
      <c r="K38" s="193">
        <f>'Հ4  '!L218</f>
        <v>239475.6</v>
      </c>
      <c r="L38" s="193">
        <f>'Հ4  '!J218</f>
        <v>239475.6</v>
      </c>
      <c r="M38" s="254">
        <f>'Հ4  '!K218</f>
        <v>239475.6</v>
      </c>
      <c r="N38" s="254">
        <f>'Հ4  '!L218</f>
        <v>239475.6</v>
      </c>
      <c r="O38" s="193"/>
      <c r="P38" s="193"/>
      <c r="Q38" s="193"/>
      <c r="R38" s="14"/>
    </row>
    <row r="39" spans="1:18" s="103" customFormat="1" ht="54" x14ac:dyDescent="0.25">
      <c r="A39" s="193"/>
      <c r="B39" s="189"/>
      <c r="C39" s="192">
        <v>12001</v>
      </c>
      <c r="D39" s="198" t="s">
        <v>336</v>
      </c>
      <c r="E39" s="206" t="s">
        <v>415</v>
      </c>
      <c r="F39" s="205" t="s">
        <v>416</v>
      </c>
      <c r="G39" s="193">
        <f>'Հ4  '!H227</f>
        <v>31887.892</v>
      </c>
      <c r="H39" s="193">
        <f>'Հ4  '!I227</f>
        <v>0</v>
      </c>
      <c r="I39" s="254">
        <f>'Հ4  '!J227</f>
        <v>0</v>
      </c>
      <c r="J39" s="254">
        <f>'Հ4  '!K227</f>
        <v>0</v>
      </c>
      <c r="K39" s="254">
        <f>'Հ4  '!L227</f>
        <v>0</v>
      </c>
      <c r="L39" s="254">
        <f>'Հ4  '!M227</f>
        <v>0</v>
      </c>
      <c r="M39" s="254">
        <f>'Հ4  '!N227</f>
        <v>0</v>
      </c>
      <c r="N39" s="254">
        <f>'Հ4  '!O227</f>
        <v>0</v>
      </c>
      <c r="O39" s="193"/>
      <c r="P39" s="193"/>
      <c r="Q39" s="193"/>
      <c r="R39" s="14"/>
    </row>
    <row r="40" spans="1:18" s="103" customFormat="1" ht="67.5" x14ac:dyDescent="0.25">
      <c r="A40" s="193"/>
      <c r="B40" s="190" t="s">
        <v>406</v>
      </c>
      <c r="C40" s="189"/>
      <c r="D40" s="191" t="s">
        <v>407</v>
      </c>
      <c r="E40" s="191" t="s">
        <v>408</v>
      </c>
      <c r="F40" s="191" t="s">
        <v>409</v>
      </c>
      <c r="G40" s="203">
        <f>G41+G42</f>
        <v>3677867.7989999983</v>
      </c>
      <c r="H40" s="204">
        <f>H41+H42</f>
        <v>3363179.9999999995</v>
      </c>
      <c r="I40" s="204">
        <f t="shared" ref="I40:N40" si="11">I41+I42</f>
        <v>3782474.4999999991</v>
      </c>
      <c r="J40" s="204">
        <f t="shared" si="11"/>
        <v>3767909.3000000003</v>
      </c>
      <c r="K40" s="204">
        <f t="shared" si="11"/>
        <v>3842685.1</v>
      </c>
      <c r="L40" s="204">
        <f t="shared" si="11"/>
        <v>3782474.4999999991</v>
      </c>
      <c r="M40" s="204">
        <f t="shared" si="11"/>
        <v>3767909.3000000003</v>
      </c>
      <c r="N40" s="204">
        <f t="shared" si="11"/>
        <v>3842685.1</v>
      </c>
      <c r="O40" s="193"/>
      <c r="P40" s="193"/>
      <c r="Q40" s="193"/>
      <c r="R40" s="14"/>
    </row>
    <row r="41" spans="1:18" s="103" customFormat="1" ht="67.5" x14ac:dyDescent="0.25">
      <c r="A41" s="193"/>
      <c r="B41" s="189"/>
      <c r="C41" s="192">
        <v>11001</v>
      </c>
      <c r="D41" s="189" t="s">
        <v>410</v>
      </c>
      <c r="E41" s="189" t="s">
        <v>411</v>
      </c>
      <c r="F41" s="189" t="s">
        <v>350</v>
      </c>
      <c r="G41" s="193">
        <f>'Հ4  '!H230</f>
        <v>3602618.3989999983</v>
      </c>
      <c r="H41" s="193">
        <f>'Հ4  '!I230</f>
        <v>3176221.7999999993</v>
      </c>
      <c r="I41" s="193">
        <f>'Հ4  '!J230</f>
        <v>3595516.2999999989</v>
      </c>
      <c r="J41" s="193">
        <f>'Հ4  '!K230</f>
        <v>3687909.3000000003</v>
      </c>
      <c r="K41" s="193">
        <f>'Հ4  '!L230</f>
        <v>3752685.1</v>
      </c>
      <c r="L41" s="193">
        <f>'Հ4  '!J230</f>
        <v>3595516.2999999989</v>
      </c>
      <c r="M41" s="254">
        <f>'Հ4  '!K230</f>
        <v>3687909.3000000003</v>
      </c>
      <c r="N41" s="254">
        <f>'Հ4  '!L230</f>
        <v>3752685.1</v>
      </c>
      <c r="O41" s="193"/>
      <c r="P41" s="193"/>
      <c r="Q41" s="193"/>
      <c r="R41" s="14"/>
    </row>
    <row r="42" spans="1:18" s="103" customFormat="1" ht="54" x14ac:dyDescent="0.25">
      <c r="A42" s="193"/>
      <c r="B42" s="189"/>
      <c r="C42" s="192">
        <v>31001</v>
      </c>
      <c r="D42" s="189" t="s">
        <v>412</v>
      </c>
      <c r="E42" s="189" t="s">
        <v>412</v>
      </c>
      <c r="F42" s="189" t="s">
        <v>360</v>
      </c>
      <c r="G42" s="193">
        <f>'Հ4  '!H264</f>
        <v>75249.399999999994</v>
      </c>
      <c r="H42" s="193">
        <f>'Հ4  '!I264</f>
        <v>186958.2</v>
      </c>
      <c r="I42" s="193">
        <f>'Հ4  '!J264</f>
        <v>186958.2</v>
      </c>
      <c r="J42" s="193">
        <f>'Հ4  '!K264</f>
        <v>80000</v>
      </c>
      <c r="K42" s="193">
        <f>'Հ4  '!L264</f>
        <v>90000</v>
      </c>
      <c r="L42" s="193">
        <f>'Հ4  '!J268</f>
        <v>186958.2</v>
      </c>
      <c r="M42" s="254">
        <f>'Հ4  '!K268</f>
        <v>80000</v>
      </c>
      <c r="N42" s="254">
        <f>'Հ4  '!L268</f>
        <v>90000</v>
      </c>
      <c r="O42" s="193"/>
      <c r="P42" s="193"/>
      <c r="Q42" s="193"/>
      <c r="R42" s="14"/>
    </row>
    <row r="43" spans="1:18" s="103" customFormat="1" ht="54" x14ac:dyDescent="0.25">
      <c r="A43" s="193"/>
      <c r="B43" s="195">
        <v>1228</v>
      </c>
      <c r="C43" s="192"/>
      <c r="D43" s="229" t="s">
        <v>417</v>
      </c>
      <c r="E43" s="189"/>
      <c r="F43" s="189"/>
      <c r="G43" s="200">
        <f>G44</f>
        <v>58388.9</v>
      </c>
      <c r="H43" s="200">
        <f>H44</f>
        <v>0</v>
      </c>
      <c r="I43" s="193"/>
      <c r="J43" s="193"/>
      <c r="K43" s="193"/>
      <c r="L43" s="193"/>
      <c r="M43" s="193"/>
      <c r="N43" s="193"/>
      <c r="O43" s="193"/>
      <c r="P43" s="193"/>
      <c r="Q43" s="193"/>
      <c r="R43" s="14"/>
    </row>
    <row r="44" spans="1:18" s="103" customFormat="1" ht="54" x14ac:dyDescent="0.25">
      <c r="A44" s="193"/>
      <c r="B44" s="189"/>
      <c r="C44" s="192">
        <v>31002</v>
      </c>
      <c r="D44" s="198" t="s">
        <v>341</v>
      </c>
      <c r="E44" s="189"/>
      <c r="F44" s="189" t="s">
        <v>360</v>
      </c>
      <c r="G44" s="200">
        <f>'Հ4  '!H269</f>
        <v>58388.9</v>
      </c>
      <c r="H44" s="200">
        <f>'Հ4  '!I269</f>
        <v>0</v>
      </c>
      <c r="I44" s="193"/>
      <c r="J44" s="193"/>
      <c r="K44" s="193"/>
      <c r="L44" s="193">
        <f>+L45+L46+L47</f>
        <v>3475920</v>
      </c>
      <c r="M44" s="254">
        <f t="shared" ref="M44:N44" si="12">+M45+M46+M47</f>
        <v>7224950</v>
      </c>
      <c r="N44" s="254">
        <f t="shared" si="12"/>
        <v>6796190</v>
      </c>
      <c r="O44" s="193"/>
      <c r="P44" s="193"/>
      <c r="Q44" s="193"/>
      <c r="R44" s="14"/>
    </row>
    <row r="45" spans="1:18" s="103" customFormat="1" ht="67.5" x14ac:dyDescent="0.25">
      <c r="A45" s="254"/>
      <c r="B45" s="189"/>
      <c r="C45" s="192"/>
      <c r="D45" s="198" t="s">
        <v>940</v>
      </c>
      <c r="E45" s="189"/>
      <c r="F45" s="189" t="s">
        <v>350</v>
      </c>
      <c r="G45" s="200"/>
      <c r="H45" s="200"/>
      <c r="I45" s="254"/>
      <c r="J45" s="254"/>
      <c r="K45" s="254"/>
      <c r="L45" s="254">
        <v>272510</v>
      </c>
      <c r="M45" s="254">
        <v>566440</v>
      </c>
      <c r="N45" s="254">
        <v>532820</v>
      </c>
      <c r="O45" s="254"/>
      <c r="P45" s="254"/>
      <c r="Q45" s="254"/>
      <c r="R45" s="247"/>
    </row>
    <row r="46" spans="1:18" s="103" customFormat="1" ht="67.5" x14ac:dyDescent="0.25">
      <c r="A46" s="254"/>
      <c r="B46" s="189"/>
      <c r="C46" s="192"/>
      <c r="D46" s="198" t="s">
        <v>941</v>
      </c>
      <c r="E46" s="189"/>
      <c r="F46" s="189" t="s">
        <v>350</v>
      </c>
      <c r="G46" s="200"/>
      <c r="H46" s="200"/>
      <c r="I46" s="254"/>
      <c r="J46" s="254"/>
      <c r="K46" s="254"/>
      <c r="L46" s="254">
        <v>1604050</v>
      </c>
      <c r="M46" s="254">
        <v>2048590</v>
      </c>
      <c r="N46" s="254">
        <v>1653450</v>
      </c>
      <c r="O46" s="254"/>
      <c r="P46" s="254"/>
      <c r="Q46" s="254"/>
      <c r="R46" s="247"/>
    </row>
    <row r="47" spans="1:18" s="103" customFormat="1" ht="81" x14ac:dyDescent="0.25">
      <c r="A47" s="193"/>
      <c r="B47" s="189"/>
      <c r="C47" s="192"/>
      <c r="D47" s="189" t="s">
        <v>942</v>
      </c>
      <c r="E47" s="189"/>
      <c r="F47" s="189" t="s">
        <v>360</v>
      </c>
      <c r="G47" s="193"/>
      <c r="H47" s="193"/>
      <c r="I47" s="193"/>
      <c r="J47" s="193"/>
      <c r="K47" s="193"/>
      <c r="L47" s="193">
        <v>1599360</v>
      </c>
      <c r="M47" s="193">
        <v>4609920</v>
      </c>
      <c r="N47" s="193">
        <v>4609920</v>
      </c>
      <c r="O47" s="193"/>
      <c r="P47" s="193"/>
      <c r="Q47" s="193"/>
      <c r="R47" s="14"/>
    </row>
    <row r="48" spans="1:18" s="103" customFormat="1" ht="16.5" x14ac:dyDescent="0.25">
      <c r="A48" s="193"/>
      <c r="B48" s="189"/>
      <c r="C48" s="192"/>
      <c r="D48" s="189"/>
      <c r="E48" s="189"/>
      <c r="F48" s="189"/>
      <c r="G48" s="193"/>
      <c r="H48" s="193"/>
      <c r="I48" s="193"/>
      <c r="J48" s="193"/>
      <c r="K48" s="193"/>
      <c r="L48" s="193"/>
      <c r="M48" s="193"/>
      <c r="N48" s="193"/>
      <c r="O48" s="193"/>
      <c r="P48" s="193"/>
      <c r="Q48" s="193"/>
      <c r="R48" s="14"/>
    </row>
    <row r="51" spans="2:2" x14ac:dyDescent="0.25">
      <c r="B51" s="99" t="s">
        <v>224</v>
      </c>
    </row>
  </sheetData>
  <mergeCells count="18">
    <mergeCell ref="F3:K3"/>
    <mergeCell ref="M4:N4"/>
    <mergeCell ref="A5:A6"/>
    <mergeCell ref="B5:C5"/>
    <mergeCell ref="R5:R6"/>
    <mergeCell ref="N5:N6"/>
    <mergeCell ref="O5:Q5"/>
    <mergeCell ref="A8:B8"/>
    <mergeCell ref="J5:J6"/>
    <mergeCell ref="K5:K6"/>
    <mergeCell ref="L5:L6"/>
    <mergeCell ref="M5:M6"/>
    <mergeCell ref="H5:H6"/>
    <mergeCell ref="I5:I6"/>
    <mergeCell ref="D5:D6"/>
    <mergeCell ref="E5:E6"/>
    <mergeCell ref="F5:F6"/>
    <mergeCell ref="G5:G6"/>
  </mergeCells>
  <pageMargins left="0.16" right="0.22" top="0.49" bottom="0.22" header="0.3" footer="0.16"/>
  <pageSetup paperSize="9" scale="52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8"/>
  <sheetViews>
    <sheetView topLeftCell="A13" zoomScaleNormal="100" workbookViewId="0">
      <selection activeCell="J21" sqref="J21"/>
    </sheetView>
  </sheetViews>
  <sheetFormatPr defaultRowHeight="15" x14ac:dyDescent="0.25"/>
  <cols>
    <col min="1" max="1" width="4.140625" customWidth="1"/>
    <col min="2" max="2" width="15.28515625" customWidth="1"/>
    <col min="3" max="4" width="16.7109375" customWidth="1"/>
    <col min="5" max="5" width="27.5703125" customWidth="1"/>
    <col min="6" max="6" width="10" customWidth="1"/>
    <col min="7" max="7" width="12.7109375" customWidth="1"/>
    <col min="8" max="8" width="11.7109375" customWidth="1"/>
    <col min="9" max="9" width="13.7109375" customWidth="1"/>
    <col min="10" max="10" width="42.85546875" customWidth="1"/>
    <col min="11" max="11" width="33.42578125" customWidth="1"/>
    <col min="12" max="12" width="19.140625" customWidth="1"/>
  </cols>
  <sheetData>
    <row r="1" spans="1:12" x14ac:dyDescent="0.25">
      <c r="A1" s="4" t="s">
        <v>46</v>
      </c>
    </row>
    <row r="3" spans="1:12" x14ac:dyDescent="0.25">
      <c r="A3" s="10" t="s">
        <v>3</v>
      </c>
      <c r="B3" s="11"/>
      <c r="C3" s="11"/>
      <c r="D3" s="11"/>
      <c r="E3" s="12"/>
      <c r="F3" s="12"/>
      <c r="G3" s="12"/>
      <c r="H3" s="10"/>
      <c r="I3" s="10"/>
      <c r="J3" s="10"/>
      <c r="K3" s="10"/>
      <c r="L3" s="10"/>
    </row>
    <row r="5" spans="1:12" x14ac:dyDescent="0.25">
      <c r="B5" s="309" t="s">
        <v>95</v>
      </c>
      <c r="C5" s="309" t="s">
        <v>96</v>
      </c>
      <c r="D5" s="309" t="s">
        <v>97</v>
      </c>
      <c r="E5" s="309" t="s">
        <v>4</v>
      </c>
      <c r="F5" s="309"/>
      <c r="G5" s="309"/>
      <c r="H5" s="309"/>
      <c r="I5" s="309"/>
      <c r="J5" s="310" t="s">
        <v>157</v>
      </c>
      <c r="K5" s="309" t="s">
        <v>103</v>
      </c>
      <c r="L5" s="309" t="s">
        <v>141</v>
      </c>
    </row>
    <row r="6" spans="1:12" x14ac:dyDescent="0.25">
      <c r="B6" s="309"/>
      <c r="C6" s="309"/>
      <c r="D6" s="309"/>
      <c r="E6" s="311" t="s">
        <v>98</v>
      </c>
      <c r="F6" s="312" t="s">
        <v>5</v>
      </c>
      <c r="G6" s="312"/>
      <c r="H6" s="312" t="s">
        <v>6</v>
      </c>
      <c r="I6" s="312"/>
      <c r="J6" s="310"/>
      <c r="K6" s="309"/>
      <c r="L6" s="309"/>
    </row>
    <row r="7" spans="1:12" ht="24.75" customHeight="1" x14ac:dyDescent="0.25">
      <c r="B7" s="309"/>
      <c r="C7" s="309"/>
      <c r="D7" s="309"/>
      <c r="E7" s="311"/>
      <c r="F7" s="18" t="s">
        <v>99</v>
      </c>
      <c r="G7" s="18" t="s">
        <v>100</v>
      </c>
      <c r="H7" s="18" t="s">
        <v>101</v>
      </c>
      <c r="I7" s="18" t="s">
        <v>102</v>
      </c>
      <c r="J7" s="310"/>
      <c r="K7" s="309"/>
      <c r="L7" s="309"/>
    </row>
    <row r="8" spans="1:12" s="246" customFormat="1" ht="73.5" x14ac:dyDescent="0.25">
      <c r="B8" s="260" t="s">
        <v>904</v>
      </c>
      <c r="C8" s="260">
        <v>1052</v>
      </c>
      <c r="D8" s="260" t="s">
        <v>346</v>
      </c>
      <c r="E8" s="261" t="s">
        <v>905</v>
      </c>
      <c r="F8" s="262">
        <v>100</v>
      </c>
      <c r="G8" s="262">
        <v>2022</v>
      </c>
      <c r="H8" s="262">
        <v>100</v>
      </c>
      <c r="I8" s="262">
        <v>2025</v>
      </c>
      <c r="J8" s="261" t="s">
        <v>889</v>
      </c>
      <c r="K8" s="262" t="s">
        <v>890</v>
      </c>
      <c r="L8" s="262" t="s">
        <v>878</v>
      </c>
    </row>
    <row r="9" spans="1:12" s="246" customFormat="1" ht="52.5" x14ac:dyDescent="0.25">
      <c r="B9" s="263"/>
      <c r="C9" s="263"/>
      <c r="D9" s="263"/>
      <c r="E9" s="264" t="s">
        <v>906</v>
      </c>
      <c r="F9" s="265">
        <v>20</v>
      </c>
      <c r="G9" s="265">
        <v>2022</v>
      </c>
      <c r="H9" s="265">
        <v>100</v>
      </c>
      <c r="I9" s="265">
        <v>2039</v>
      </c>
      <c r="J9" s="265" t="s">
        <v>889</v>
      </c>
      <c r="K9" s="265" t="s">
        <v>891</v>
      </c>
      <c r="L9" s="265" t="s">
        <v>878</v>
      </c>
    </row>
    <row r="10" spans="1:12" s="246" customFormat="1" ht="94.5" x14ac:dyDescent="0.25">
      <c r="B10" s="260" t="s">
        <v>353</v>
      </c>
      <c r="C10" s="260">
        <v>1057</v>
      </c>
      <c r="D10" s="260" t="s">
        <v>907</v>
      </c>
      <c r="E10" s="264" t="s">
        <v>879</v>
      </c>
      <c r="F10" s="265" t="s">
        <v>880</v>
      </c>
      <c r="G10" s="265">
        <v>2022</v>
      </c>
      <c r="H10" s="265" t="s">
        <v>881</v>
      </c>
      <c r="I10" s="265">
        <v>2026</v>
      </c>
      <c r="J10" s="266" t="s">
        <v>892</v>
      </c>
      <c r="K10" s="268" t="s">
        <v>893</v>
      </c>
      <c r="L10" s="306" t="s">
        <v>882</v>
      </c>
    </row>
    <row r="11" spans="1:12" s="246" customFormat="1" ht="84" x14ac:dyDescent="0.25">
      <c r="B11" s="267"/>
      <c r="C11" s="267"/>
      <c r="D11" s="267"/>
      <c r="E11" s="264" t="s">
        <v>925</v>
      </c>
      <c r="F11" s="265">
        <v>0</v>
      </c>
      <c r="G11" s="265">
        <v>2022</v>
      </c>
      <c r="H11" s="265">
        <v>6000</v>
      </c>
      <c r="I11" s="265">
        <v>2028</v>
      </c>
      <c r="J11" s="266" t="s">
        <v>926</v>
      </c>
      <c r="K11" s="272" t="s">
        <v>894</v>
      </c>
      <c r="L11" s="307"/>
    </row>
    <row r="12" spans="1:12" s="246" customFormat="1" ht="84" x14ac:dyDescent="0.25">
      <c r="B12" s="267"/>
      <c r="C12" s="267"/>
      <c r="D12" s="267"/>
      <c r="E12" s="264" t="s">
        <v>927</v>
      </c>
      <c r="F12" s="265">
        <v>0</v>
      </c>
      <c r="G12" s="265">
        <v>2022</v>
      </c>
      <c r="H12" s="265">
        <v>30</v>
      </c>
      <c r="I12" s="265">
        <v>2028</v>
      </c>
      <c r="J12" s="266"/>
      <c r="K12" s="272" t="s">
        <v>894</v>
      </c>
      <c r="L12" s="307"/>
    </row>
    <row r="13" spans="1:12" s="246" customFormat="1" ht="52.5" x14ac:dyDescent="0.25">
      <c r="B13" s="267"/>
      <c r="C13" s="267"/>
      <c r="D13" s="267"/>
      <c r="E13" s="264" t="s">
        <v>928</v>
      </c>
      <c r="F13" s="265">
        <v>0</v>
      </c>
      <c r="G13" s="265">
        <v>2025</v>
      </c>
      <c r="H13" s="265">
        <v>30</v>
      </c>
      <c r="I13" s="265">
        <v>2028</v>
      </c>
      <c r="J13" s="266"/>
      <c r="K13" s="272" t="s">
        <v>894</v>
      </c>
      <c r="L13" s="307"/>
    </row>
    <row r="14" spans="1:12" s="246" customFormat="1" ht="94.5" x14ac:dyDescent="0.25">
      <c r="B14" s="267"/>
      <c r="C14" s="267"/>
      <c r="D14" s="267"/>
      <c r="E14" s="264" t="s">
        <v>883</v>
      </c>
      <c r="F14" s="265">
        <v>0</v>
      </c>
      <c r="G14" s="265">
        <v>2022</v>
      </c>
      <c r="H14" s="265">
        <v>50</v>
      </c>
      <c r="I14" s="265">
        <v>2027</v>
      </c>
      <c r="J14" s="266" t="s">
        <v>884</v>
      </c>
      <c r="K14" s="272"/>
      <c r="L14" s="307"/>
    </row>
    <row r="15" spans="1:12" s="246" customFormat="1" ht="84" x14ac:dyDescent="0.25">
      <c r="B15" s="267"/>
      <c r="C15" s="267"/>
      <c r="D15" s="267"/>
      <c r="E15" s="264" t="s">
        <v>929</v>
      </c>
      <c r="F15" s="265" t="s">
        <v>880</v>
      </c>
      <c r="G15" s="265">
        <v>2022</v>
      </c>
      <c r="H15" s="265" t="s">
        <v>881</v>
      </c>
      <c r="I15" s="265">
        <v>2026</v>
      </c>
      <c r="J15" s="268" t="s">
        <v>930</v>
      </c>
      <c r="K15" s="272"/>
      <c r="L15" s="307"/>
    </row>
    <row r="16" spans="1:12" s="246" customFormat="1" ht="52.5" x14ac:dyDescent="0.25">
      <c r="B16" s="267"/>
      <c r="C16" s="267"/>
      <c r="D16" s="267"/>
      <c r="E16" s="264" t="s">
        <v>931</v>
      </c>
      <c r="F16" s="265">
        <v>0</v>
      </c>
      <c r="G16" s="265">
        <v>2026</v>
      </c>
      <c r="H16" s="265">
        <v>30</v>
      </c>
      <c r="I16" s="265">
        <v>2028</v>
      </c>
      <c r="J16" s="268"/>
      <c r="K16" s="272"/>
      <c r="L16" s="307"/>
    </row>
    <row r="17" spans="2:12" s="246" customFormat="1" ht="21" x14ac:dyDescent="0.25">
      <c r="B17" s="267"/>
      <c r="C17" s="267"/>
      <c r="D17" s="267"/>
      <c r="E17" s="264" t="s">
        <v>932</v>
      </c>
      <c r="F17" s="265" t="s">
        <v>880</v>
      </c>
      <c r="G17" s="265">
        <v>2025</v>
      </c>
      <c r="H17" s="265" t="s">
        <v>881</v>
      </c>
      <c r="I17" s="265">
        <v>2027</v>
      </c>
      <c r="J17" s="268"/>
      <c r="K17" s="272"/>
      <c r="L17" s="307"/>
    </row>
    <row r="18" spans="2:12" s="246" customFormat="1" ht="52.5" x14ac:dyDescent="0.25">
      <c r="B18" s="267"/>
      <c r="C18" s="267"/>
      <c r="D18" s="267"/>
      <c r="E18" s="264" t="s">
        <v>933</v>
      </c>
      <c r="F18" s="265" t="s">
        <v>880</v>
      </c>
      <c r="G18" s="265">
        <v>2025</v>
      </c>
      <c r="H18" s="265" t="s">
        <v>881</v>
      </c>
      <c r="I18" s="265">
        <v>2027</v>
      </c>
      <c r="J18" s="268"/>
      <c r="K18" s="272"/>
      <c r="L18" s="307"/>
    </row>
    <row r="19" spans="2:12" s="246" customFormat="1" ht="73.5" x14ac:dyDescent="0.25">
      <c r="B19" s="267"/>
      <c r="C19" s="267"/>
      <c r="D19" s="267"/>
      <c r="E19" s="264" t="s">
        <v>934</v>
      </c>
      <c r="F19" s="265" t="s">
        <v>880</v>
      </c>
      <c r="G19" s="265">
        <v>2025</v>
      </c>
      <c r="H19" s="265" t="s">
        <v>881</v>
      </c>
      <c r="I19" s="265">
        <v>2028</v>
      </c>
      <c r="J19" s="268"/>
      <c r="K19" s="272"/>
      <c r="L19" s="307"/>
    </row>
    <row r="20" spans="2:12" s="246" customFormat="1" ht="31.5" x14ac:dyDescent="0.25">
      <c r="B20" s="267"/>
      <c r="C20" s="267"/>
      <c r="D20" s="267"/>
      <c r="E20" s="264" t="s">
        <v>935</v>
      </c>
      <c r="F20" s="265">
        <v>0</v>
      </c>
      <c r="G20" s="265">
        <v>2025</v>
      </c>
      <c r="H20" s="265">
        <v>30</v>
      </c>
      <c r="I20" s="265">
        <v>2028</v>
      </c>
      <c r="J20" s="268"/>
      <c r="K20" s="272"/>
      <c r="L20" s="307"/>
    </row>
    <row r="21" spans="2:12" s="246" customFormat="1" ht="76.5" customHeight="1" x14ac:dyDescent="0.25">
      <c r="B21" s="267"/>
      <c r="C21" s="267"/>
      <c r="D21" s="267"/>
      <c r="E21" s="264" t="s">
        <v>908</v>
      </c>
      <c r="F21" s="265">
        <v>47</v>
      </c>
      <c r="G21" s="265">
        <v>2024</v>
      </c>
      <c r="H21" s="265">
        <v>60</v>
      </c>
      <c r="I21" s="265">
        <v>2028</v>
      </c>
      <c r="J21" s="268" t="s">
        <v>896</v>
      </c>
      <c r="K21" s="272" t="s">
        <v>894</v>
      </c>
      <c r="L21" s="307"/>
    </row>
    <row r="22" spans="2:12" s="246" customFormat="1" ht="84" x14ac:dyDescent="0.25">
      <c r="B22" s="261" t="s">
        <v>363</v>
      </c>
      <c r="C22" s="261">
        <v>1093</v>
      </c>
      <c r="D22" s="261" t="s">
        <v>362</v>
      </c>
      <c r="E22" s="265" t="s">
        <v>909</v>
      </c>
      <c r="F22" s="265">
        <v>4</v>
      </c>
      <c r="G22" s="265">
        <v>2022</v>
      </c>
      <c r="H22" s="265">
        <v>4</v>
      </c>
      <c r="I22" s="265">
        <v>2028</v>
      </c>
      <c r="J22" s="265" t="s">
        <v>898</v>
      </c>
      <c r="K22" s="265" t="s">
        <v>895</v>
      </c>
      <c r="L22" s="265" t="s">
        <v>885</v>
      </c>
    </row>
    <row r="23" spans="2:12" s="246" customFormat="1" ht="126" x14ac:dyDescent="0.25">
      <c r="B23" s="261" t="s">
        <v>376</v>
      </c>
      <c r="C23" s="261">
        <v>1120</v>
      </c>
      <c r="D23" s="261" t="s">
        <v>910</v>
      </c>
      <c r="E23" s="265" t="s">
        <v>911</v>
      </c>
      <c r="F23" s="265">
        <v>28</v>
      </c>
      <c r="G23" s="265">
        <v>2022</v>
      </c>
      <c r="H23" s="265">
        <v>50</v>
      </c>
      <c r="I23" s="265">
        <v>2027</v>
      </c>
      <c r="J23" s="265" t="s">
        <v>899</v>
      </c>
      <c r="K23" s="265" t="s">
        <v>897</v>
      </c>
      <c r="L23" s="265" t="s">
        <v>886</v>
      </c>
    </row>
    <row r="24" spans="2:12" s="246" customFormat="1" ht="63" x14ac:dyDescent="0.25">
      <c r="B24" s="261"/>
      <c r="C24" s="261"/>
      <c r="D24" s="261"/>
      <c r="E24" s="265" t="s">
        <v>912</v>
      </c>
      <c r="F24" s="265">
        <v>10</v>
      </c>
      <c r="G24" s="265">
        <v>2022</v>
      </c>
      <c r="H24" s="265">
        <v>70</v>
      </c>
      <c r="I24" s="265">
        <v>2030</v>
      </c>
      <c r="J24" s="265"/>
      <c r="K24" s="265"/>
      <c r="L24" s="265"/>
    </row>
    <row r="25" spans="2:12" s="246" customFormat="1" ht="73.5" x14ac:dyDescent="0.25">
      <c r="B25" s="261"/>
      <c r="C25" s="261"/>
      <c r="D25" s="261"/>
      <c r="E25" s="265" t="s">
        <v>913</v>
      </c>
      <c r="F25" s="265">
        <v>70</v>
      </c>
      <c r="G25" s="265">
        <v>2022</v>
      </c>
      <c r="H25" s="265">
        <v>90</v>
      </c>
      <c r="I25" s="265">
        <v>2030</v>
      </c>
      <c r="J25" s="265"/>
      <c r="K25" s="265"/>
      <c r="L25" s="265"/>
    </row>
    <row r="26" spans="2:12" s="246" customFormat="1" ht="42" x14ac:dyDescent="0.25">
      <c r="B26" s="261"/>
      <c r="C26" s="261"/>
      <c r="D26" s="261"/>
      <c r="E26" s="265" t="s">
        <v>914</v>
      </c>
      <c r="F26" s="265">
        <v>75</v>
      </c>
      <c r="G26" s="265">
        <v>2022</v>
      </c>
      <c r="H26" s="265">
        <v>100</v>
      </c>
      <c r="I26" s="265">
        <v>2030</v>
      </c>
      <c r="J26" s="265"/>
      <c r="K26" s="265"/>
      <c r="L26" s="265"/>
    </row>
    <row r="27" spans="2:12" s="246" customFormat="1" ht="105" x14ac:dyDescent="0.25">
      <c r="B27" s="261"/>
      <c r="C27" s="261"/>
      <c r="D27" s="261"/>
      <c r="E27" s="265" t="s">
        <v>915</v>
      </c>
      <c r="F27" s="265">
        <v>40</v>
      </c>
      <c r="G27" s="265">
        <v>2022</v>
      </c>
      <c r="H27" s="265">
        <v>100</v>
      </c>
      <c r="I27" s="265">
        <v>2030</v>
      </c>
      <c r="J27" s="265"/>
      <c r="K27" s="265"/>
      <c r="L27" s="265"/>
    </row>
    <row r="28" spans="2:12" s="246" customFormat="1" ht="73.5" x14ac:dyDescent="0.25">
      <c r="B28" s="261"/>
      <c r="C28" s="261"/>
      <c r="D28" s="261"/>
      <c r="E28" s="265" t="s">
        <v>916</v>
      </c>
      <c r="F28" s="265">
        <v>661</v>
      </c>
      <c r="G28" s="265">
        <v>2023</v>
      </c>
      <c r="H28" s="265">
        <v>1224</v>
      </c>
      <c r="I28" s="265">
        <v>2027</v>
      </c>
      <c r="J28" s="265"/>
      <c r="K28" s="265"/>
      <c r="L28" s="265"/>
    </row>
    <row r="29" spans="2:12" s="246" customFormat="1" ht="42" customHeight="1" x14ac:dyDescent="0.25">
      <c r="B29" s="261" t="s">
        <v>917</v>
      </c>
      <c r="C29" s="261">
        <v>1123</v>
      </c>
      <c r="D29" s="261" t="s">
        <v>389</v>
      </c>
      <c r="E29" s="265" t="s">
        <v>918</v>
      </c>
      <c r="F29" s="265">
        <v>5</v>
      </c>
      <c r="G29" s="265">
        <v>2020</v>
      </c>
      <c r="H29" s="265">
        <v>30</v>
      </c>
      <c r="I29" s="265">
        <v>2028</v>
      </c>
      <c r="J29" s="269" t="s">
        <v>900</v>
      </c>
      <c r="K29" s="269" t="s">
        <v>891</v>
      </c>
      <c r="L29" s="269" t="s">
        <v>885</v>
      </c>
    </row>
    <row r="30" spans="2:12" s="246" customFormat="1" ht="73.5" x14ac:dyDescent="0.25">
      <c r="B30" s="261" t="s">
        <v>400</v>
      </c>
      <c r="C30" s="261">
        <v>1149</v>
      </c>
      <c r="D30" s="261" t="s">
        <v>399</v>
      </c>
      <c r="E30" s="265" t="s">
        <v>919</v>
      </c>
      <c r="F30" s="265">
        <v>30</v>
      </c>
      <c r="G30" s="265">
        <v>2025</v>
      </c>
      <c r="H30" s="265">
        <v>30</v>
      </c>
      <c r="I30" s="265">
        <v>2026</v>
      </c>
      <c r="J30" s="265" t="s">
        <v>901</v>
      </c>
      <c r="K30" s="265" t="s">
        <v>920</v>
      </c>
      <c r="L30" s="269" t="s">
        <v>885</v>
      </c>
    </row>
    <row r="31" spans="2:12" s="246" customFormat="1" ht="84" x14ac:dyDescent="0.25">
      <c r="B31" s="270" t="s">
        <v>921</v>
      </c>
      <c r="C31" s="261">
        <v>1182</v>
      </c>
      <c r="D31" s="261" t="s">
        <v>407</v>
      </c>
      <c r="E31" s="265" t="s">
        <v>922</v>
      </c>
      <c r="F31" s="265"/>
      <c r="G31" s="265"/>
      <c r="H31" s="265">
        <v>30</v>
      </c>
      <c r="I31" s="265">
        <v>2026</v>
      </c>
      <c r="J31" s="268" t="s">
        <v>903</v>
      </c>
      <c r="K31" s="268" t="s">
        <v>902</v>
      </c>
      <c r="L31" s="306" t="s">
        <v>885</v>
      </c>
    </row>
    <row r="32" spans="2:12" s="246" customFormat="1" ht="31.5" x14ac:dyDescent="0.25">
      <c r="B32" s="270"/>
      <c r="C32" s="261"/>
      <c r="D32" s="261"/>
      <c r="E32" s="265" t="s">
        <v>923</v>
      </c>
      <c r="F32" s="265"/>
      <c r="G32" s="265"/>
      <c r="H32" s="265">
        <v>40</v>
      </c>
      <c r="I32" s="265">
        <v>2025</v>
      </c>
      <c r="J32" s="273"/>
      <c r="K32" s="273"/>
      <c r="L32" s="307"/>
    </row>
    <row r="33" spans="2:12" s="246" customFormat="1" ht="42" x14ac:dyDescent="0.25">
      <c r="B33" s="270"/>
      <c r="C33" s="261"/>
      <c r="D33" s="261"/>
      <c r="E33" s="265" t="s">
        <v>924</v>
      </c>
      <c r="F33" s="265">
        <v>29.2</v>
      </c>
      <c r="G33" s="265">
        <v>2023</v>
      </c>
      <c r="H33" s="265">
        <v>32</v>
      </c>
      <c r="I33" s="265">
        <v>2027</v>
      </c>
      <c r="J33" s="274"/>
      <c r="K33" s="274"/>
      <c r="L33" s="308"/>
    </row>
    <row r="34" spans="2:12" x14ac:dyDescent="0.25">
      <c r="B34" s="14"/>
      <c r="C34" s="14"/>
      <c r="D34" s="14"/>
      <c r="E34" s="15"/>
      <c r="F34" s="15"/>
      <c r="G34" s="15"/>
      <c r="H34" s="16"/>
      <c r="I34" s="16"/>
      <c r="J34" s="15"/>
      <c r="K34" s="16"/>
      <c r="L34" s="16"/>
    </row>
    <row r="35" spans="2:12" x14ac:dyDescent="0.25">
      <c r="B35" s="14"/>
      <c r="C35" s="14"/>
      <c r="D35" s="14"/>
      <c r="E35" s="17"/>
      <c r="F35" s="17"/>
      <c r="G35" s="17"/>
      <c r="H35" s="17"/>
      <c r="I35" s="17"/>
      <c r="J35" s="17"/>
      <c r="K35" s="17"/>
      <c r="L35" s="17"/>
    </row>
    <row r="36" spans="2:12" x14ac:dyDescent="0.25">
      <c r="B36" s="14"/>
      <c r="C36" s="14"/>
      <c r="D36" s="14"/>
      <c r="E36" s="17"/>
      <c r="F36" s="17"/>
      <c r="G36" s="17"/>
      <c r="H36" s="17"/>
      <c r="I36" s="17"/>
      <c r="J36" s="17"/>
      <c r="K36" s="17"/>
      <c r="L36" s="17"/>
    </row>
    <row r="37" spans="2:12" ht="20.25" customHeight="1" x14ac:dyDescent="0.25"/>
    <row r="38" spans="2:12" x14ac:dyDescent="0.25">
      <c r="C38" s="99" t="s">
        <v>225</v>
      </c>
    </row>
  </sheetData>
  <mergeCells count="12">
    <mergeCell ref="L31:L33"/>
    <mergeCell ref="L10:L21"/>
    <mergeCell ref="L5:L7"/>
    <mergeCell ref="B5:B7"/>
    <mergeCell ref="C5:C7"/>
    <mergeCell ref="E5:I5"/>
    <mergeCell ref="J5:J7"/>
    <mergeCell ref="K5:K7"/>
    <mergeCell ref="E6:E7"/>
    <mergeCell ref="F6:G6"/>
    <mergeCell ref="H6:I6"/>
    <mergeCell ref="D5:D7"/>
  </mergeCells>
  <pageMargins left="0.16" right="0.16" top="0.75" bottom="0.75" header="0.3" footer="0.3"/>
  <pageSetup paperSize="9" scale="67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/>
  </sheetPr>
  <dimension ref="A1:S367"/>
  <sheetViews>
    <sheetView topLeftCell="A238" workbookViewId="0">
      <selection activeCell="Q48" sqref="Q48"/>
    </sheetView>
  </sheetViews>
  <sheetFormatPr defaultRowHeight="12" x14ac:dyDescent="0.2"/>
  <cols>
    <col min="1" max="1" width="9.140625" style="208"/>
    <col min="2" max="2" width="7.85546875" style="208" customWidth="1"/>
    <col min="3" max="3" width="10" style="208" customWidth="1"/>
    <col min="4" max="4" width="8.42578125" style="208" customWidth="1"/>
    <col min="5" max="5" width="9" style="208" customWidth="1"/>
    <col min="6" max="6" width="9.140625" style="208"/>
    <col min="7" max="7" width="10.42578125" style="208" customWidth="1"/>
    <col min="8" max="8" width="12.85546875" style="208" customWidth="1"/>
    <col min="9" max="9" width="32.28515625" style="208" customWidth="1"/>
    <col min="10" max="10" width="17" style="208" customWidth="1"/>
    <col min="11" max="11" width="19.42578125" style="208" customWidth="1"/>
    <col min="12" max="12" width="16.28515625" style="208" customWidth="1"/>
    <col min="13" max="13" width="15.5703125" style="208" customWidth="1"/>
    <col min="14" max="14" width="18.5703125" style="208" customWidth="1"/>
    <col min="15" max="16" width="9.140625" style="208"/>
    <col min="17" max="17" width="15.42578125" style="208" bestFit="1" customWidth="1"/>
    <col min="18" max="18" width="16.42578125" style="208" customWidth="1"/>
    <col min="19" max="19" width="15.7109375" style="208" customWidth="1"/>
    <col min="20" max="16384" width="9.140625" style="208"/>
  </cols>
  <sheetData>
    <row r="1" spans="1:19" x14ac:dyDescent="0.2">
      <c r="A1" s="207" t="s">
        <v>418</v>
      </c>
    </row>
    <row r="3" spans="1:19" x14ac:dyDescent="0.2">
      <c r="A3" s="209" t="s">
        <v>419</v>
      </c>
      <c r="B3" s="210"/>
      <c r="C3" s="211"/>
      <c r="D3" s="211"/>
      <c r="E3" s="211"/>
      <c r="F3" s="212"/>
      <c r="G3" s="212"/>
      <c r="H3" s="212"/>
      <c r="I3" s="209"/>
    </row>
    <row r="6" spans="1:19" x14ac:dyDescent="0.2">
      <c r="A6" s="207" t="s">
        <v>420</v>
      </c>
      <c r="C6" s="213"/>
      <c r="D6" s="213"/>
      <c r="E6" s="213"/>
      <c r="F6" s="213"/>
      <c r="G6" s="213"/>
      <c r="H6" s="213"/>
      <c r="I6" s="213"/>
    </row>
    <row r="7" spans="1:19" x14ac:dyDescent="0.2">
      <c r="J7" s="214"/>
    </row>
    <row r="8" spans="1:19" s="215" customFormat="1" ht="13.5" customHeight="1" x14ac:dyDescent="0.25">
      <c r="A8" s="315" t="s">
        <v>421</v>
      </c>
      <c r="B8" s="315" t="s">
        <v>422</v>
      </c>
      <c r="C8" s="315"/>
      <c r="D8" s="315" t="s">
        <v>423</v>
      </c>
      <c r="E8" s="315"/>
      <c r="F8" s="315"/>
      <c r="G8" s="315"/>
      <c r="H8" s="315" t="s">
        <v>424</v>
      </c>
      <c r="I8" s="315" t="s">
        <v>425</v>
      </c>
      <c r="J8" s="315" t="s">
        <v>426</v>
      </c>
      <c r="K8" s="315"/>
      <c r="L8" s="315"/>
      <c r="M8" s="315"/>
      <c r="N8" s="315"/>
    </row>
    <row r="9" spans="1:19" s="215" customFormat="1" ht="93.75" customHeight="1" x14ac:dyDescent="0.25">
      <c r="A9" s="315"/>
      <c r="B9" s="231" t="s">
        <v>427</v>
      </c>
      <c r="C9" s="231" t="s">
        <v>428</v>
      </c>
      <c r="D9" s="231" t="s">
        <v>429</v>
      </c>
      <c r="E9" s="231" t="s">
        <v>428</v>
      </c>
      <c r="F9" s="231" t="s">
        <v>430</v>
      </c>
      <c r="G9" s="231" t="s">
        <v>431</v>
      </c>
      <c r="H9" s="315"/>
      <c r="I9" s="315"/>
      <c r="J9" s="231" t="s">
        <v>432</v>
      </c>
      <c r="K9" s="231" t="s">
        <v>433</v>
      </c>
      <c r="L9" s="231" t="s">
        <v>434</v>
      </c>
      <c r="M9" s="231" t="s">
        <v>435</v>
      </c>
      <c r="N9" s="231" t="s">
        <v>436</v>
      </c>
    </row>
    <row r="10" spans="1:19" s="215" customFormat="1" ht="0.75" customHeight="1" x14ac:dyDescent="0.25">
      <c r="A10" s="314" t="s">
        <v>437</v>
      </c>
      <c r="B10" s="314"/>
      <c r="C10" s="314"/>
      <c r="D10" s="314"/>
      <c r="E10" s="314"/>
      <c r="F10" s="314"/>
      <c r="G10" s="314"/>
      <c r="H10" s="314"/>
      <c r="I10" s="314"/>
      <c r="J10" s="216">
        <v>0</v>
      </c>
      <c r="K10" s="216">
        <v>0</v>
      </c>
      <c r="L10" s="216">
        <v>0</v>
      </c>
      <c r="M10" s="216">
        <v>0</v>
      </c>
    </row>
    <row r="11" spans="1:19" s="218" customFormat="1" ht="30" customHeight="1" x14ac:dyDescent="0.25">
      <c r="A11" s="319" t="s">
        <v>438</v>
      </c>
      <c r="B11" s="319"/>
      <c r="C11" s="319"/>
      <c r="D11" s="319"/>
      <c r="E11" s="319"/>
      <c r="F11" s="319"/>
      <c r="G11" s="319"/>
      <c r="H11" s="319"/>
      <c r="I11" s="319"/>
      <c r="J11" s="217">
        <f>J12+J28+J82+J119+J256+J296+J338+J360</f>
        <v>24121602.000000004</v>
      </c>
      <c r="K11" s="217">
        <f>K12+K28+K82+K119+K256+K296+K338+K360</f>
        <v>23915649.400000002</v>
      </c>
      <c r="L11" s="217">
        <f t="shared" ref="L11:N11" si="0">L12+L28+L82+L119+L256+L296+L338+L360</f>
        <v>41954899.063000001</v>
      </c>
      <c r="M11" s="217">
        <f t="shared" si="0"/>
        <v>41769350.487000003</v>
      </c>
      <c r="N11" s="217">
        <f t="shared" si="0"/>
        <v>39577519.441</v>
      </c>
    </row>
    <row r="12" spans="1:19" s="218" customFormat="1" ht="25.5" customHeight="1" x14ac:dyDescent="0.25">
      <c r="A12" s="221"/>
      <c r="B12" s="230" t="s">
        <v>439</v>
      </c>
      <c r="C12" s="313" t="s">
        <v>440</v>
      </c>
      <c r="D12" s="313"/>
      <c r="E12" s="313"/>
      <c r="F12" s="313"/>
      <c r="G12" s="313"/>
      <c r="H12" s="313"/>
      <c r="I12" s="313"/>
      <c r="J12" s="220">
        <f>J13</f>
        <v>156433.20000000001</v>
      </c>
      <c r="K12" s="220">
        <f>K13</f>
        <v>156433.20000000001</v>
      </c>
      <c r="L12" s="220">
        <f t="shared" ref="L12:N12" si="1">L13</f>
        <v>234647.33600000001</v>
      </c>
      <c r="M12" s="220">
        <f t="shared" si="1"/>
        <v>234647.33600000001</v>
      </c>
      <c r="N12" s="220">
        <f t="shared" si="1"/>
        <v>234647.33600000001</v>
      </c>
      <c r="Q12" s="244">
        <f>L12+L28+L82+L119+L256+L296+L338</f>
        <v>41954899.063000001</v>
      </c>
      <c r="R12" s="244"/>
      <c r="S12" s="244"/>
    </row>
    <row r="13" spans="1:19" s="218" customFormat="1" ht="27.75" customHeight="1" x14ac:dyDescent="0.25">
      <c r="A13" s="219"/>
      <c r="B13" s="219"/>
      <c r="C13" s="219"/>
      <c r="D13" s="230" t="s">
        <v>441</v>
      </c>
      <c r="E13" s="313" t="s">
        <v>442</v>
      </c>
      <c r="F13" s="313"/>
      <c r="G13" s="313"/>
      <c r="H13" s="313"/>
      <c r="I13" s="313"/>
      <c r="J13" s="220">
        <f>'Հ4  '!H9</f>
        <v>156433.20000000001</v>
      </c>
      <c r="K13" s="220">
        <f>'Հ4  '!I9</f>
        <v>156433.20000000001</v>
      </c>
      <c r="L13" s="220">
        <f>'Հ4  '!J9</f>
        <v>234647.33600000001</v>
      </c>
      <c r="M13" s="220">
        <f>'Հ4  '!K9</f>
        <v>234647.33600000001</v>
      </c>
      <c r="N13" s="220">
        <f>'Հ4  '!L9</f>
        <v>234647.33600000001</v>
      </c>
    </row>
    <row r="14" spans="1:19" s="218" customFormat="1" ht="36.75" customHeight="1" x14ac:dyDescent="0.25">
      <c r="A14" s="219"/>
      <c r="B14" s="219"/>
      <c r="C14" s="219"/>
      <c r="D14" s="221"/>
      <c r="E14" s="221"/>
      <c r="F14" s="316" t="s">
        <v>443</v>
      </c>
      <c r="G14" s="317"/>
      <c r="H14" s="317"/>
      <c r="I14" s="317"/>
      <c r="J14" s="317"/>
      <c r="K14" s="317"/>
      <c r="L14" s="317"/>
      <c r="M14" s="317"/>
      <c r="N14" s="318"/>
    </row>
    <row r="15" spans="1:19" s="218" customFormat="1" ht="18.75" customHeight="1" x14ac:dyDescent="0.25">
      <c r="A15" s="219"/>
      <c r="B15" s="219"/>
      <c r="C15" s="224"/>
      <c r="D15" s="224"/>
      <c r="E15" s="224"/>
      <c r="F15" s="224"/>
      <c r="G15" s="313" t="s">
        <v>444</v>
      </c>
      <c r="H15" s="313"/>
      <c r="I15" s="313"/>
      <c r="J15" s="313"/>
      <c r="K15" s="313"/>
      <c r="L15" s="221"/>
      <c r="M15" s="221"/>
      <c r="N15" s="222"/>
    </row>
    <row r="16" spans="1:19" s="218" customFormat="1" ht="26.25" customHeight="1" x14ac:dyDescent="0.25">
      <c r="A16" s="219"/>
      <c r="B16" s="219"/>
      <c r="C16" s="224"/>
      <c r="D16" s="224"/>
      <c r="E16" s="224"/>
      <c r="F16" s="224"/>
      <c r="G16" s="224"/>
      <c r="H16" s="313" t="s">
        <v>445</v>
      </c>
      <c r="I16" s="313"/>
      <c r="J16" s="313"/>
      <c r="K16" s="313"/>
      <c r="L16" s="221"/>
      <c r="M16" s="221"/>
      <c r="N16" s="222"/>
    </row>
    <row r="17" spans="1:14" s="218" customFormat="1" ht="36" x14ac:dyDescent="0.25">
      <c r="A17" s="219"/>
      <c r="B17" s="219"/>
      <c r="C17" s="219"/>
      <c r="D17" s="224"/>
      <c r="E17" s="224"/>
      <c r="F17" s="224"/>
      <c r="G17" s="224"/>
      <c r="H17" s="224"/>
      <c r="I17" s="221" t="s">
        <v>446</v>
      </c>
      <c r="J17" s="223">
        <v>149172</v>
      </c>
      <c r="K17" s="223" t="s">
        <v>448</v>
      </c>
      <c r="L17" s="223">
        <v>167000</v>
      </c>
      <c r="M17" s="223">
        <v>167500</v>
      </c>
      <c r="N17" s="223">
        <v>168000</v>
      </c>
    </row>
    <row r="18" spans="1:14" s="218" customFormat="1" ht="27" customHeight="1" x14ac:dyDescent="0.25">
      <c r="A18" s="219"/>
      <c r="B18" s="219"/>
      <c r="C18" s="219"/>
      <c r="D18" s="224"/>
      <c r="E18" s="224"/>
      <c r="F18" s="224"/>
      <c r="G18" s="224"/>
      <c r="H18" s="224"/>
      <c r="I18" s="221" t="s">
        <v>449</v>
      </c>
      <c r="J18" s="223" t="s">
        <v>450</v>
      </c>
      <c r="K18" s="223" t="s">
        <v>450</v>
      </c>
      <c r="L18" s="223">
        <v>100</v>
      </c>
      <c r="M18" s="223">
        <v>100</v>
      </c>
      <c r="N18" s="223">
        <v>100</v>
      </c>
    </row>
    <row r="19" spans="1:14" s="218" customFormat="1" ht="42" customHeight="1" x14ac:dyDescent="0.25">
      <c r="A19" s="219"/>
      <c r="B19" s="219"/>
      <c r="C19" s="219"/>
      <c r="D19" s="224"/>
      <c r="E19" s="224"/>
      <c r="F19" s="224"/>
      <c r="G19" s="224"/>
      <c r="H19" s="224"/>
      <c r="I19" s="221" t="s">
        <v>451</v>
      </c>
      <c r="J19" s="223" t="s">
        <v>452</v>
      </c>
      <c r="K19" s="223" t="s">
        <v>452</v>
      </c>
      <c r="L19" s="223">
        <v>1</v>
      </c>
      <c r="M19" s="223">
        <v>1</v>
      </c>
      <c r="N19" s="223">
        <v>1</v>
      </c>
    </row>
    <row r="20" spans="1:14" s="218" customFormat="1" ht="36" x14ac:dyDescent="0.25">
      <c r="A20" s="219"/>
      <c r="B20" s="219"/>
      <c r="C20" s="219"/>
      <c r="D20" s="224"/>
      <c r="E20" s="224"/>
      <c r="F20" s="224"/>
      <c r="G20" s="224"/>
      <c r="H20" s="224"/>
      <c r="I20" s="221" t="s">
        <v>453</v>
      </c>
      <c r="J20" s="223" t="s">
        <v>454</v>
      </c>
      <c r="K20" s="223" t="s">
        <v>454</v>
      </c>
      <c r="L20" s="223" t="s">
        <v>454</v>
      </c>
      <c r="M20" s="223" t="s">
        <v>454</v>
      </c>
      <c r="N20" s="223" t="s">
        <v>454</v>
      </c>
    </row>
    <row r="21" spans="1:14" s="218" customFormat="1" ht="36" x14ac:dyDescent="0.25">
      <c r="A21" s="219"/>
      <c r="B21" s="219"/>
      <c r="C21" s="219"/>
      <c r="D21" s="224"/>
      <c r="E21" s="224"/>
      <c r="F21" s="224"/>
      <c r="G21" s="224"/>
      <c r="H21" s="224"/>
      <c r="I21" s="221" t="s">
        <v>455</v>
      </c>
      <c r="J21" s="223" t="s">
        <v>456</v>
      </c>
      <c r="K21" s="223" t="s">
        <v>456</v>
      </c>
      <c r="L21" s="223" t="s">
        <v>456</v>
      </c>
      <c r="M21" s="223" t="s">
        <v>456</v>
      </c>
      <c r="N21" s="223" t="s">
        <v>456</v>
      </c>
    </row>
    <row r="22" spans="1:14" s="218" customFormat="1" ht="26.25" customHeight="1" x14ac:dyDescent="0.25">
      <c r="A22" s="219"/>
      <c r="B22" s="219"/>
      <c r="C22" s="219"/>
      <c r="D22" s="224"/>
      <c r="E22" s="224"/>
      <c r="F22" s="224"/>
      <c r="G22" s="224"/>
      <c r="H22" s="224"/>
      <c r="I22" s="221" t="s">
        <v>457</v>
      </c>
      <c r="J22" s="223" t="s">
        <v>458</v>
      </c>
      <c r="K22" s="223" t="s">
        <v>458</v>
      </c>
      <c r="L22" s="223">
        <v>15</v>
      </c>
      <c r="M22" s="223">
        <v>15</v>
      </c>
      <c r="N22" s="223">
        <v>15</v>
      </c>
    </row>
    <row r="23" spans="1:14" s="218" customFormat="1" ht="35.25" customHeight="1" x14ac:dyDescent="0.25">
      <c r="A23" s="219"/>
      <c r="B23" s="219"/>
      <c r="C23" s="219"/>
      <c r="D23" s="224"/>
      <c r="E23" s="224"/>
      <c r="F23" s="224"/>
      <c r="G23" s="224"/>
      <c r="H23" s="224"/>
      <c r="I23" s="221" t="s">
        <v>459</v>
      </c>
      <c r="J23" s="223" t="s">
        <v>452</v>
      </c>
      <c r="K23" s="223" t="s">
        <v>452</v>
      </c>
      <c r="L23" s="223">
        <v>1</v>
      </c>
      <c r="M23" s="223">
        <v>1</v>
      </c>
      <c r="N23" s="223">
        <v>1</v>
      </c>
    </row>
    <row r="24" spans="1:14" s="218" customFormat="1" ht="40.5" customHeight="1" x14ac:dyDescent="0.25">
      <c r="A24" s="219"/>
      <c r="B24" s="219"/>
      <c r="C24" s="219"/>
      <c r="D24" s="224"/>
      <c r="E24" s="224"/>
      <c r="F24" s="224"/>
      <c r="G24" s="224"/>
      <c r="H24" s="224"/>
      <c r="I24" s="221" t="s">
        <v>460</v>
      </c>
      <c r="J24" s="223" t="s">
        <v>461</v>
      </c>
      <c r="K24" s="223" t="s">
        <v>461</v>
      </c>
      <c r="L24" s="223">
        <v>3</v>
      </c>
      <c r="M24" s="223">
        <v>3</v>
      </c>
      <c r="N24" s="223">
        <v>3</v>
      </c>
    </row>
    <row r="25" spans="1:14" s="218" customFormat="1" ht="40.5" customHeight="1" x14ac:dyDescent="0.25">
      <c r="A25" s="219"/>
      <c r="B25" s="219"/>
      <c r="C25" s="219"/>
      <c r="D25" s="224"/>
      <c r="E25" s="224"/>
      <c r="F25" s="224"/>
      <c r="G25" s="224"/>
      <c r="H25" s="224"/>
      <c r="I25" s="221" t="s">
        <v>462</v>
      </c>
      <c r="J25" s="223" t="s">
        <v>463</v>
      </c>
      <c r="K25" s="223" t="s">
        <v>463</v>
      </c>
      <c r="L25" s="223">
        <v>5</v>
      </c>
      <c r="M25" s="223">
        <v>5</v>
      </c>
      <c r="N25" s="223">
        <v>5</v>
      </c>
    </row>
    <row r="26" spans="1:14" s="218" customFormat="1" ht="36" x14ac:dyDescent="0.25">
      <c r="A26" s="219"/>
      <c r="B26" s="219"/>
      <c r="C26" s="219"/>
      <c r="D26" s="224"/>
      <c r="E26" s="224"/>
      <c r="F26" s="224"/>
      <c r="G26" s="224"/>
      <c r="H26" s="224"/>
      <c r="I26" s="221" t="s">
        <v>464</v>
      </c>
      <c r="J26" s="223" t="s">
        <v>463</v>
      </c>
      <c r="K26" s="223" t="s">
        <v>463</v>
      </c>
      <c r="L26" s="223">
        <v>5</v>
      </c>
      <c r="M26" s="223">
        <v>5</v>
      </c>
      <c r="N26" s="223">
        <v>5</v>
      </c>
    </row>
    <row r="27" spans="1:14" s="218" customFormat="1" ht="36" x14ac:dyDescent="0.25">
      <c r="A27" s="219"/>
      <c r="B27" s="219"/>
      <c r="C27" s="219"/>
      <c r="D27" s="224"/>
      <c r="E27" s="224"/>
      <c r="F27" s="224"/>
      <c r="G27" s="224"/>
      <c r="H27" s="224"/>
      <c r="I27" s="221" t="s">
        <v>465</v>
      </c>
      <c r="J27" s="223" t="s">
        <v>463</v>
      </c>
      <c r="K27" s="223" t="s">
        <v>463</v>
      </c>
      <c r="L27" s="223">
        <v>5</v>
      </c>
      <c r="M27" s="223">
        <v>5</v>
      </c>
      <c r="N27" s="223">
        <v>5</v>
      </c>
    </row>
    <row r="28" spans="1:14" s="218" customFormat="1" ht="30" customHeight="1" x14ac:dyDescent="0.25">
      <c r="A28" s="221"/>
      <c r="B28" s="230" t="s">
        <v>466</v>
      </c>
      <c r="C28" s="313" t="s">
        <v>467</v>
      </c>
      <c r="D28" s="313"/>
      <c r="E28" s="313"/>
      <c r="F28" s="313"/>
      <c r="G28" s="313"/>
      <c r="H28" s="313"/>
      <c r="I28" s="313"/>
      <c r="J28" s="220">
        <f t="shared" ref="J28:K28" si="2">J29+J50+J61+J71+J77</f>
        <v>2288280.307</v>
      </c>
      <c r="K28" s="220">
        <f t="shared" si="2"/>
        <v>2329330.9000000004</v>
      </c>
      <c r="L28" s="220">
        <f>L29+L50+L61+L71+L77</f>
        <v>2848524.6</v>
      </c>
      <c r="M28" s="220">
        <f t="shared" ref="M28:N28" si="3">M29+M50+M61+M71+M77</f>
        <v>2534467.7999999998</v>
      </c>
      <c r="N28" s="220">
        <f t="shared" si="3"/>
        <v>2555021.3000000003</v>
      </c>
    </row>
    <row r="29" spans="1:14" s="218" customFormat="1" ht="29.1" customHeight="1" x14ac:dyDescent="0.25">
      <c r="A29" s="219"/>
      <c r="B29" s="219"/>
      <c r="C29" s="219"/>
      <c r="D29" s="230" t="s">
        <v>468</v>
      </c>
      <c r="E29" s="313" t="s">
        <v>469</v>
      </c>
      <c r="F29" s="313"/>
      <c r="G29" s="313"/>
      <c r="H29" s="313"/>
      <c r="I29" s="313"/>
      <c r="J29" s="220">
        <f>'Հ4  '!H16</f>
        <v>1961463.3570000001</v>
      </c>
      <c r="K29" s="220">
        <f>'Հ4  '!I16</f>
        <v>2002850.9000000001</v>
      </c>
      <c r="L29" s="233">
        <f>'Հ4  '!J16</f>
        <v>2185896.1</v>
      </c>
      <c r="M29" s="233">
        <f>'Հ4  '!K16</f>
        <v>2189680.5999999996</v>
      </c>
      <c r="N29" s="233">
        <f>'Հ4  '!L16</f>
        <v>2209630.7000000002</v>
      </c>
    </row>
    <row r="30" spans="1:14" s="218" customFormat="1" ht="30" customHeight="1" x14ac:dyDescent="0.25">
      <c r="A30" s="219"/>
      <c r="B30" s="219"/>
      <c r="C30" s="219"/>
      <c r="D30" s="224"/>
      <c r="E30" s="224"/>
      <c r="F30" s="313" t="s">
        <v>470</v>
      </c>
      <c r="G30" s="313"/>
      <c r="H30" s="313"/>
      <c r="I30" s="313"/>
      <c r="J30" s="313"/>
      <c r="K30" s="313"/>
      <c r="L30" s="221"/>
      <c r="M30" s="221"/>
      <c r="N30" s="222"/>
    </row>
    <row r="31" spans="1:14" s="218" customFormat="1" ht="18.75" customHeight="1" x14ac:dyDescent="0.25">
      <c r="A31" s="219"/>
      <c r="B31" s="219"/>
      <c r="C31" s="219"/>
      <c r="D31" s="224"/>
      <c r="E31" s="224"/>
      <c r="F31" s="224"/>
      <c r="G31" s="313" t="s">
        <v>444</v>
      </c>
      <c r="H31" s="313"/>
      <c r="I31" s="313"/>
      <c r="J31" s="313"/>
      <c r="K31" s="313"/>
      <c r="L31" s="221"/>
      <c r="M31" s="221"/>
      <c r="N31" s="222"/>
    </row>
    <row r="32" spans="1:14" s="218" customFormat="1" ht="18.75" customHeight="1" x14ac:dyDescent="0.25">
      <c r="A32" s="219"/>
      <c r="B32" s="219"/>
      <c r="C32" s="219"/>
      <c r="D32" s="224"/>
      <c r="E32" s="224"/>
      <c r="F32" s="224"/>
      <c r="G32" s="224"/>
      <c r="H32" s="313" t="s">
        <v>471</v>
      </c>
      <c r="I32" s="313"/>
      <c r="J32" s="313"/>
      <c r="K32" s="313"/>
      <c r="L32" s="221"/>
      <c r="M32" s="221"/>
      <c r="N32" s="222"/>
    </row>
    <row r="33" spans="1:14" s="218" customFormat="1" ht="48" x14ac:dyDescent="0.25">
      <c r="A33" s="219"/>
      <c r="B33" s="219"/>
      <c r="C33" s="219"/>
      <c r="D33" s="224"/>
      <c r="E33" s="224"/>
      <c r="F33" s="224"/>
      <c r="G33" s="224"/>
      <c r="H33" s="224"/>
      <c r="I33" s="221" t="s">
        <v>472</v>
      </c>
      <c r="J33" s="223">
        <v>305</v>
      </c>
      <c r="K33" s="223" t="s">
        <v>473</v>
      </c>
      <c r="L33" s="223">
        <v>70</v>
      </c>
      <c r="M33" s="223">
        <v>120</v>
      </c>
      <c r="N33" s="223">
        <v>150</v>
      </c>
    </row>
    <row r="34" spans="1:14" s="218" customFormat="1" ht="48" x14ac:dyDescent="0.25">
      <c r="A34" s="219"/>
      <c r="B34" s="219"/>
      <c r="C34" s="219"/>
      <c r="D34" s="224"/>
      <c r="E34" s="224"/>
      <c r="F34" s="224"/>
      <c r="G34" s="224"/>
      <c r="H34" s="224"/>
      <c r="I34" s="221" t="s">
        <v>474</v>
      </c>
      <c r="J34" s="223">
        <v>5128</v>
      </c>
      <c r="K34" s="223" t="s">
        <v>475</v>
      </c>
      <c r="L34" s="255">
        <v>5000</v>
      </c>
      <c r="M34" s="255">
        <v>5000</v>
      </c>
      <c r="N34" s="255">
        <v>5000</v>
      </c>
    </row>
    <row r="35" spans="1:14" s="218" customFormat="1" ht="55.5" customHeight="1" x14ac:dyDescent="0.25">
      <c r="A35" s="219"/>
      <c r="B35" s="219"/>
      <c r="C35" s="219"/>
      <c r="D35" s="224"/>
      <c r="E35" s="224"/>
      <c r="F35" s="224"/>
      <c r="G35" s="224"/>
      <c r="H35" s="224"/>
      <c r="I35" s="221" t="s">
        <v>476</v>
      </c>
      <c r="J35" s="223">
        <v>67466</v>
      </c>
      <c r="K35" s="223" t="s">
        <v>477</v>
      </c>
      <c r="L35" s="223">
        <v>72100</v>
      </c>
      <c r="M35" s="223">
        <v>72600</v>
      </c>
      <c r="N35" s="223">
        <v>73100</v>
      </c>
    </row>
    <row r="36" spans="1:14" s="218" customFormat="1" ht="51.75" customHeight="1" x14ac:dyDescent="0.25">
      <c r="A36" s="219"/>
      <c r="B36" s="219"/>
      <c r="C36" s="219"/>
      <c r="D36" s="224"/>
      <c r="E36" s="224"/>
      <c r="F36" s="224"/>
      <c r="G36" s="224"/>
      <c r="H36" s="224"/>
      <c r="I36" s="221" t="s">
        <v>478</v>
      </c>
      <c r="J36" s="223">
        <v>18644</v>
      </c>
      <c r="K36" s="223" t="s">
        <v>479</v>
      </c>
      <c r="L36" s="223">
        <v>18300</v>
      </c>
      <c r="M36" s="223">
        <v>18200</v>
      </c>
      <c r="N36" s="223">
        <v>18670</v>
      </c>
    </row>
    <row r="37" spans="1:14" s="218" customFormat="1" ht="37.5" customHeight="1" x14ac:dyDescent="0.25">
      <c r="A37" s="219"/>
      <c r="B37" s="219"/>
      <c r="C37" s="219"/>
      <c r="D37" s="224"/>
      <c r="E37" s="224"/>
      <c r="F37" s="224"/>
      <c r="G37" s="224"/>
      <c r="H37" s="224"/>
      <c r="I37" s="221" t="s">
        <v>480</v>
      </c>
      <c r="J37" s="223">
        <v>15</v>
      </c>
      <c r="K37" s="223" t="s">
        <v>458</v>
      </c>
      <c r="L37" s="223">
        <v>15</v>
      </c>
      <c r="M37" s="223">
        <v>15</v>
      </c>
      <c r="N37" s="223">
        <v>15</v>
      </c>
    </row>
    <row r="38" spans="1:14" s="218" customFormat="1" ht="24" x14ac:dyDescent="0.25">
      <c r="A38" s="219"/>
      <c r="B38" s="219"/>
      <c r="C38" s="219"/>
      <c r="D38" s="224"/>
      <c r="E38" s="224"/>
      <c r="F38" s="224"/>
      <c r="G38" s="224"/>
      <c r="H38" s="224"/>
      <c r="I38" s="221" t="s">
        <v>481</v>
      </c>
      <c r="J38" s="223" t="s">
        <v>482</v>
      </c>
      <c r="K38" s="223" t="s">
        <v>482</v>
      </c>
      <c r="L38" s="223" t="s">
        <v>482</v>
      </c>
      <c r="M38" s="223" t="s">
        <v>482</v>
      </c>
      <c r="N38" s="223" t="s">
        <v>482</v>
      </c>
    </row>
    <row r="39" spans="1:14" s="218" customFormat="1" ht="24" x14ac:dyDescent="0.25">
      <c r="A39" s="219"/>
      <c r="B39" s="219"/>
      <c r="C39" s="219"/>
      <c r="D39" s="224"/>
      <c r="E39" s="224"/>
      <c r="F39" s="224"/>
      <c r="G39" s="224"/>
      <c r="H39" s="224"/>
      <c r="I39" s="221" t="s">
        <v>483</v>
      </c>
      <c r="J39" s="223" t="s">
        <v>484</v>
      </c>
      <c r="K39" s="223" t="s">
        <v>484</v>
      </c>
      <c r="L39" s="223" t="s">
        <v>484</v>
      </c>
      <c r="M39" s="223" t="s">
        <v>484</v>
      </c>
      <c r="N39" s="223" t="s">
        <v>484</v>
      </c>
    </row>
    <row r="40" spans="1:14" s="218" customFormat="1" ht="24" x14ac:dyDescent="0.25">
      <c r="A40" s="219"/>
      <c r="B40" s="219"/>
      <c r="C40" s="219"/>
      <c r="D40" s="224"/>
      <c r="E40" s="224"/>
      <c r="F40" s="224"/>
      <c r="G40" s="224"/>
      <c r="H40" s="224"/>
      <c r="I40" s="221" t="s">
        <v>485</v>
      </c>
      <c r="J40" s="223" t="s">
        <v>484</v>
      </c>
      <c r="K40" s="223" t="s">
        <v>484</v>
      </c>
      <c r="L40" s="223" t="s">
        <v>484</v>
      </c>
      <c r="M40" s="223" t="s">
        <v>484</v>
      </c>
      <c r="N40" s="223" t="s">
        <v>484</v>
      </c>
    </row>
    <row r="41" spans="1:14" s="218" customFormat="1" ht="24" x14ac:dyDescent="0.25">
      <c r="A41" s="219"/>
      <c r="B41" s="219"/>
      <c r="C41" s="219"/>
      <c r="D41" s="224"/>
      <c r="E41" s="224"/>
      <c r="F41" s="224"/>
      <c r="G41" s="224"/>
      <c r="H41" s="224"/>
      <c r="I41" s="221" t="s">
        <v>486</v>
      </c>
      <c r="J41" s="223" t="s">
        <v>487</v>
      </c>
      <c r="K41" s="223" t="s">
        <v>487</v>
      </c>
      <c r="L41" s="245">
        <v>1</v>
      </c>
      <c r="M41" s="245">
        <v>1</v>
      </c>
      <c r="N41" s="242">
        <v>1</v>
      </c>
    </row>
    <row r="42" spans="1:14" s="218" customFormat="1" ht="17.25" customHeight="1" x14ac:dyDescent="0.25">
      <c r="A42" s="219"/>
      <c r="B42" s="219"/>
      <c r="C42" s="219"/>
      <c r="D42" s="224"/>
      <c r="E42" s="224"/>
      <c r="F42" s="224"/>
      <c r="G42" s="224"/>
      <c r="H42" s="224"/>
      <c r="I42" s="221" t="s">
        <v>488</v>
      </c>
      <c r="J42" s="223">
        <v>116</v>
      </c>
      <c r="K42" s="223" t="s">
        <v>489</v>
      </c>
      <c r="L42" s="223">
        <v>55</v>
      </c>
      <c r="M42" s="223">
        <v>55</v>
      </c>
      <c r="N42" s="223">
        <v>55</v>
      </c>
    </row>
    <row r="43" spans="1:14" s="218" customFormat="1" ht="24" x14ac:dyDescent="0.25">
      <c r="A43" s="219"/>
      <c r="B43" s="219"/>
      <c r="C43" s="219"/>
      <c r="D43" s="224"/>
      <c r="E43" s="224"/>
      <c r="F43" s="224"/>
      <c r="G43" s="224"/>
      <c r="H43" s="224"/>
      <c r="I43" s="221" t="s">
        <v>490</v>
      </c>
      <c r="J43" s="223">
        <v>2869</v>
      </c>
      <c r="K43" s="223" t="s">
        <v>491</v>
      </c>
      <c r="L43" s="223">
        <v>4000</v>
      </c>
      <c r="M43" s="223">
        <v>4000</v>
      </c>
      <c r="N43" s="223">
        <v>4000</v>
      </c>
    </row>
    <row r="44" spans="1:14" s="218" customFormat="1" ht="41.25" customHeight="1" x14ac:dyDescent="0.25">
      <c r="A44" s="219"/>
      <c r="B44" s="219"/>
      <c r="C44" s="219"/>
      <c r="D44" s="224"/>
      <c r="E44" s="224"/>
      <c r="F44" s="224"/>
      <c r="G44" s="224"/>
      <c r="H44" s="224"/>
      <c r="I44" s="221" t="s">
        <v>492</v>
      </c>
      <c r="J44" s="223">
        <v>84</v>
      </c>
      <c r="K44" s="223" t="s">
        <v>493</v>
      </c>
      <c r="L44" s="223">
        <v>80</v>
      </c>
      <c r="M44" s="223">
        <v>85</v>
      </c>
      <c r="N44" s="223">
        <v>85</v>
      </c>
    </row>
    <row r="45" spans="1:14" s="218" customFormat="1" ht="39" customHeight="1" x14ac:dyDescent="0.25">
      <c r="A45" s="219"/>
      <c r="B45" s="219"/>
      <c r="C45" s="219"/>
      <c r="D45" s="224"/>
      <c r="E45" s="224"/>
      <c r="F45" s="224"/>
      <c r="G45" s="224"/>
      <c r="H45" s="224"/>
      <c r="I45" s="221" t="s">
        <v>494</v>
      </c>
      <c r="J45" s="223">
        <v>0.5</v>
      </c>
      <c r="K45" s="223" t="s">
        <v>495</v>
      </c>
      <c r="L45" s="223">
        <v>0.5</v>
      </c>
      <c r="M45" s="223">
        <v>0.5</v>
      </c>
      <c r="N45" s="223">
        <v>0.5</v>
      </c>
    </row>
    <row r="46" spans="1:14" s="218" customFormat="1" ht="48" x14ac:dyDescent="0.25">
      <c r="A46" s="219"/>
      <c r="B46" s="219"/>
      <c r="C46" s="219"/>
      <c r="D46" s="224"/>
      <c r="E46" s="224"/>
      <c r="F46" s="224"/>
      <c r="G46" s="224"/>
      <c r="H46" s="224"/>
      <c r="I46" s="221" t="s">
        <v>496</v>
      </c>
      <c r="J46" s="223">
        <v>0</v>
      </c>
      <c r="K46" s="223" t="s">
        <v>497</v>
      </c>
      <c r="L46" s="223">
        <v>10</v>
      </c>
      <c r="M46" s="223">
        <v>10</v>
      </c>
      <c r="N46" s="223">
        <v>10</v>
      </c>
    </row>
    <row r="47" spans="1:14" s="218" customFormat="1" ht="37.5" customHeight="1" x14ac:dyDescent="0.25">
      <c r="A47" s="219"/>
      <c r="B47" s="219"/>
      <c r="C47" s="219"/>
      <c r="D47" s="224"/>
      <c r="E47" s="224"/>
      <c r="F47" s="224"/>
      <c r="G47" s="224"/>
      <c r="H47" s="224"/>
      <c r="I47" s="221" t="s">
        <v>498</v>
      </c>
      <c r="J47" s="223">
        <v>28.6</v>
      </c>
      <c r="K47" s="223" t="s">
        <v>499</v>
      </c>
      <c r="L47" s="223">
        <v>75</v>
      </c>
      <c r="M47" s="223">
        <v>75</v>
      </c>
      <c r="N47" s="223">
        <v>75</v>
      </c>
    </row>
    <row r="48" spans="1:14" s="218" customFormat="1" ht="53.25" customHeight="1" x14ac:dyDescent="0.25">
      <c r="A48" s="219"/>
      <c r="B48" s="219"/>
      <c r="C48" s="219"/>
      <c r="D48" s="224"/>
      <c r="E48" s="224"/>
      <c r="F48" s="224"/>
      <c r="G48" s="224"/>
      <c r="H48" s="224"/>
      <c r="I48" s="221" t="s">
        <v>500</v>
      </c>
      <c r="J48" s="223">
        <v>74.599999999999994</v>
      </c>
      <c r="K48" s="223" t="s">
        <v>501</v>
      </c>
      <c r="L48" s="223">
        <v>75</v>
      </c>
      <c r="M48" s="223">
        <v>75</v>
      </c>
      <c r="N48" s="223">
        <v>75</v>
      </c>
    </row>
    <row r="49" spans="1:14" s="218" customFormat="1" ht="36" x14ac:dyDescent="0.25">
      <c r="A49" s="219"/>
      <c r="B49" s="219"/>
      <c r="C49" s="219"/>
      <c r="D49" s="224"/>
      <c r="E49" s="224"/>
      <c r="F49" s="224"/>
      <c r="G49" s="224"/>
      <c r="H49" s="224"/>
      <c r="I49" s="221" t="s">
        <v>502</v>
      </c>
      <c r="J49" s="223">
        <v>104.2</v>
      </c>
      <c r="K49" s="223" t="s">
        <v>503</v>
      </c>
      <c r="L49" s="223">
        <v>90</v>
      </c>
      <c r="M49" s="223">
        <v>90</v>
      </c>
      <c r="N49" s="223">
        <v>90</v>
      </c>
    </row>
    <row r="50" spans="1:14" s="218" customFormat="1" ht="26.25" customHeight="1" x14ac:dyDescent="0.25">
      <c r="A50" s="219"/>
      <c r="B50" s="219"/>
      <c r="C50" s="219"/>
      <c r="D50" s="230" t="s">
        <v>504</v>
      </c>
      <c r="E50" s="313" t="s">
        <v>505</v>
      </c>
      <c r="F50" s="313"/>
      <c r="G50" s="313"/>
      <c r="H50" s="313"/>
      <c r="I50" s="313"/>
      <c r="J50" s="220">
        <f>'Հ4  '!H49</f>
        <v>40016.490000000005</v>
      </c>
      <c r="K50" s="220">
        <f>'Հ4  '!I49</f>
        <v>41636.800000000003</v>
      </c>
      <c r="L50" s="220">
        <f>'Հ4  '!J49</f>
        <v>41534</v>
      </c>
      <c r="M50" s="220">
        <f>'Հ4  '!K49</f>
        <v>42175.7</v>
      </c>
      <c r="N50" s="220">
        <f>'Հ4  '!L49</f>
        <v>42779.1</v>
      </c>
    </row>
    <row r="51" spans="1:14" s="218" customFormat="1" ht="30" customHeight="1" x14ac:dyDescent="0.25">
      <c r="A51" s="219"/>
      <c r="B51" s="219"/>
      <c r="C51" s="219"/>
      <c r="D51" s="224"/>
      <c r="E51" s="224"/>
      <c r="F51" s="313" t="s">
        <v>506</v>
      </c>
      <c r="G51" s="313"/>
      <c r="H51" s="313"/>
      <c r="I51" s="313"/>
      <c r="J51" s="313"/>
      <c r="K51" s="313"/>
      <c r="L51" s="221"/>
      <c r="M51" s="221"/>
      <c r="N51" s="222"/>
    </row>
    <row r="52" spans="1:14" s="218" customFormat="1" ht="18.75" customHeight="1" x14ac:dyDescent="0.25">
      <c r="A52" s="219"/>
      <c r="B52" s="219"/>
      <c r="C52" s="219"/>
      <c r="D52" s="224"/>
      <c r="E52" s="224"/>
      <c r="F52" s="224"/>
      <c r="G52" s="313" t="s">
        <v>444</v>
      </c>
      <c r="H52" s="313"/>
      <c r="I52" s="313"/>
      <c r="J52" s="313"/>
      <c r="K52" s="313"/>
      <c r="L52" s="221"/>
      <c r="M52" s="221"/>
      <c r="N52" s="222"/>
    </row>
    <row r="53" spans="1:14" s="218" customFormat="1" ht="30" customHeight="1" x14ac:dyDescent="0.25">
      <c r="A53" s="219"/>
      <c r="B53" s="219"/>
      <c r="C53" s="219"/>
      <c r="D53" s="224"/>
      <c r="E53" s="224"/>
      <c r="F53" s="224"/>
      <c r="G53" s="224"/>
      <c r="H53" s="313" t="s">
        <v>507</v>
      </c>
      <c r="I53" s="313"/>
      <c r="J53" s="313"/>
      <c r="K53" s="313"/>
      <c r="L53" s="221"/>
      <c r="M53" s="221"/>
      <c r="N53" s="222"/>
    </row>
    <row r="54" spans="1:14" s="218" customFormat="1" ht="26.25" customHeight="1" x14ac:dyDescent="0.25">
      <c r="A54" s="219"/>
      <c r="B54" s="219"/>
      <c r="C54" s="219"/>
      <c r="D54" s="224"/>
      <c r="E54" s="224"/>
      <c r="F54" s="224"/>
      <c r="G54" s="224"/>
      <c r="H54" s="224"/>
      <c r="I54" s="221" t="s">
        <v>508</v>
      </c>
      <c r="J54" s="223">
        <v>165</v>
      </c>
      <c r="K54" s="223" t="s">
        <v>509</v>
      </c>
      <c r="L54" s="223">
        <v>150</v>
      </c>
      <c r="M54" s="223">
        <v>140</v>
      </c>
      <c r="N54" s="223">
        <v>130</v>
      </c>
    </row>
    <row r="55" spans="1:14" s="218" customFormat="1" ht="14.25" x14ac:dyDescent="0.25">
      <c r="A55" s="219"/>
      <c r="B55" s="219"/>
      <c r="C55" s="219"/>
      <c r="D55" s="224"/>
      <c r="E55" s="224"/>
      <c r="F55" s="224"/>
      <c r="G55" s="224"/>
      <c r="H55" s="224"/>
      <c r="I55" s="221" t="s">
        <v>510</v>
      </c>
      <c r="J55" s="223">
        <v>42</v>
      </c>
      <c r="K55" s="223" t="s">
        <v>493</v>
      </c>
      <c r="L55" s="223">
        <v>80</v>
      </c>
      <c r="M55" s="223">
        <v>80</v>
      </c>
      <c r="N55" s="223">
        <v>80</v>
      </c>
    </row>
    <row r="56" spans="1:14" s="218" customFormat="1" ht="44.25" customHeight="1" x14ac:dyDescent="0.25">
      <c r="A56" s="219"/>
      <c r="B56" s="219"/>
      <c r="C56" s="219"/>
      <c r="D56" s="224"/>
      <c r="E56" s="224"/>
      <c r="F56" s="224"/>
      <c r="G56" s="224"/>
      <c r="H56" s="224"/>
      <c r="I56" s="221" t="s">
        <v>511</v>
      </c>
      <c r="J56" s="223">
        <v>1685</v>
      </c>
      <c r="K56" s="223" t="s">
        <v>512</v>
      </c>
      <c r="L56" s="223">
        <v>2000</v>
      </c>
      <c r="M56" s="223">
        <v>2000</v>
      </c>
      <c r="N56" s="223">
        <v>2000</v>
      </c>
    </row>
    <row r="57" spans="1:14" s="218" customFormat="1" ht="27.75" customHeight="1" x14ac:dyDescent="0.25">
      <c r="A57" s="219"/>
      <c r="B57" s="219"/>
      <c r="C57" s="219"/>
      <c r="D57" s="224"/>
      <c r="E57" s="224"/>
      <c r="F57" s="224"/>
      <c r="G57" s="224"/>
      <c r="H57" s="224"/>
      <c r="I57" s="221" t="s">
        <v>513</v>
      </c>
      <c r="J57" s="223">
        <v>396</v>
      </c>
      <c r="K57" s="223" t="s">
        <v>514</v>
      </c>
      <c r="L57" s="223">
        <v>210</v>
      </c>
      <c r="M57" s="223">
        <v>280</v>
      </c>
      <c r="N57" s="223">
        <v>260</v>
      </c>
    </row>
    <row r="58" spans="1:14" s="218" customFormat="1" ht="45.75" customHeight="1" x14ac:dyDescent="0.25">
      <c r="A58" s="219"/>
      <c r="B58" s="219"/>
      <c r="C58" s="219"/>
      <c r="D58" s="224"/>
      <c r="E58" s="224"/>
      <c r="F58" s="224"/>
      <c r="G58" s="224"/>
      <c r="H58" s="224"/>
      <c r="I58" s="221" t="s">
        <v>515</v>
      </c>
      <c r="J58" s="223">
        <v>5</v>
      </c>
      <c r="K58" s="223" t="s">
        <v>497</v>
      </c>
      <c r="L58" s="223">
        <v>10</v>
      </c>
      <c r="M58" s="223">
        <v>10</v>
      </c>
      <c r="N58" s="223">
        <v>10</v>
      </c>
    </row>
    <row r="59" spans="1:14" s="218" customFormat="1" ht="36.75" customHeight="1" x14ac:dyDescent="0.25">
      <c r="A59" s="219"/>
      <c r="B59" s="219"/>
      <c r="C59" s="219"/>
      <c r="D59" s="224"/>
      <c r="E59" s="224"/>
      <c r="F59" s="224"/>
      <c r="G59" s="224"/>
      <c r="H59" s="224"/>
      <c r="I59" s="221" t="s">
        <v>516</v>
      </c>
      <c r="J59" s="223">
        <v>27</v>
      </c>
      <c r="K59" s="223" t="s">
        <v>517</v>
      </c>
      <c r="L59" s="223">
        <v>35</v>
      </c>
      <c r="M59" s="223">
        <v>35</v>
      </c>
      <c r="N59" s="223">
        <v>40</v>
      </c>
    </row>
    <row r="60" spans="1:14" s="218" customFormat="1" ht="51.75" customHeight="1" x14ac:dyDescent="0.25">
      <c r="A60" s="219"/>
      <c r="B60" s="219"/>
      <c r="C60" s="219"/>
      <c r="D60" s="224"/>
      <c r="E60" s="224"/>
      <c r="F60" s="224"/>
      <c r="G60" s="224"/>
      <c r="H60" s="224"/>
      <c r="I60" s="221" t="s">
        <v>518</v>
      </c>
      <c r="J60" s="223">
        <v>7</v>
      </c>
      <c r="K60" s="223" t="s">
        <v>519</v>
      </c>
      <c r="L60" s="223">
        <v>7</v>
      </c>
      <c r="M60" s="223">
        <v>7</v>
      </c>
      <c r="N60" s="223">
        <v>7</v>
      </c>
    </row>
    <row r="61" spans="1:14" s="218" customFormat="1" ht="29.1" customHeight="1" x14ac:dyDescent="0.25">
      <c r="A61" s="219"/>
      <c r="B61" s="219"/>
      <c r="C61" s="219"/>
      <c r="D61" s="230" t="s">
        <v>520</v>
      </c>
      <c r="E61" s="313" t="s">
        <v>521</v>
      </c>
      <c r="F61" s="313"/>
      <c r="G61" s="313"/>
      <c r="H61" s="313"/>
      <c r="I61" s="313"/>
      <c r="J61" s="220">
        <f>'Հ4  '!H56</f>
        <v>267611.5</v>
      </c>
      <c r="K61" s="220">
        <f>'Հ4  '!I56</f>
        <v>267611.5</v>
      </c>
      <c r="L61" s="220">
        <f>'Հ4  '!J56</f>
        <v>267611.5</v>
      </c>
      <c r="M61" s="220">
        <f>'Հ4  '!K56</f>
        <v>267611.5</v>
      </c>
      <c r="N61" s="220">
        <f>'Հ4  '!L56</f>
        <v>267611.5</v>
      </c>
    </row>
    <row r="62" spans="1:14" s="218" customFormat="1" ht="15" customHeight="1" x14ac:dyDescent="0.25">
      <c r="A62" s="219"/>
      <c r="B62" s="219"/>
      <c r="C62" s="219"/>
      <c r="D62" s="224"/>
      <c r="E62" s="224"/>
      <c r="F62" s="313" t="s">
        <v>522</v>
      </c>
      <c r="G62" s="313"/>
      <c r="H62" s="313"/>
      <c r="I62" s="313"/>
      <c r="J62" s="313"/>
      <c r="K62" s="313"/>
      <c r="L62" s="221"/>
      <c r="M62" s="221"/>
      <c r="N62" s="222"/>
    </row>
    <row r="63" spans="1:14" s="218" customFormat="1" ht="21" customHeight="1" x14ac:dyDescent="0.25">
      <c r="A63" s="219"/>
      <c r="B63" s="219"/>
      <c r="C63" s="219"/>
      <c r="D63" s="224"/>
      <c r="E63" s="224"/>
      <c r="F63" s="224"/>
      <c r="G63" s="313" t="s">
        <v>444</v>
      </c>
      <c r="H63" s="313"/>
      <c r="I63" s="313"/>
      <c r="J63" s="313"/>
      <c r="K63" s="313"/>
      <c r="L63" s="221"/>
      <c r="M63" s="221"/>
      <c r="N63" s="222"/>
    </row>
    <row r="64" spans="1:14" s="218" customFormat="1" ht="30" customHeight="1" x14ac:dyDescent="0.25">
      <c r="A64" s="219"/>
      <c r="B64" s="219"/>
      <c r="C64" s="219"/>
      <c r="D64" s="224"/>
      <c r="E64" s="224"/>
      <c r="F64" s="224"/>
      <c r="G64" s="224"/>
      <c r="H64" s="313" t="s">
        <v>523</v>
      </c>
      <c r="I64" s="313"/>
      <c r="J64" s="313"/>
      <c r="K64" s="313"/>
      <c r="L64" s="221"/>
      <c r="M64" s="221"/>
      <c r="N64" s="222"/>
    </row>
    <row r="65" spans="1:14" s="218" customFormat="1" ht="53.25" customHeight="1" x14ac:dyDescent="0.25">
      <c r="A65" s="219"/>
      <c r="B65" s="219"/>
      <c r="C65" s="219"/>
      <c r="D65" s="224"/>
      <c r="E65" s="224"/>
      <c r="F65" s="224"/>
      <c r="G65" s="224"/>
      <c r="H65" s="224"/>
      <c r="I65" s="221" t="s">
        <v>524</v>
      </c>
      <c r="J65" s="223">
        <v>300</v>
      </c>
      <c r="K65" s="223" t="s">
        <v>525</v>
      </c>
      <c r="L65" s="255">
        <v>150</v>
      </c>
      <c r="M65" s="255">
        <v>150</v>
      </c>
      <c r="N65" s="255">
        <v>150</v>
      </c>
    </row>
    <row r="66" spans="1:14" s="218" customFormat="1" ht="24" x14ac:dyDescent="0.25">
      <c r="A66" s="219"/>
      <c r="B66" s="219"/>
      <c r="C66" s="219"/>
      <c r="D66" s="224"/>
      <c r="E66" s="224"/>
      <c r="F66" s="224"/>
      <c r="G66" s="224"/>
      <c r="H66" s="224"/>
      <c r="I66" s="221" t="s">
        <v>526</v>
      </c>
      <c r="J66" s="223">
        <v>25</v>
      </c>
      <c r="K66" s="223" t="s">
        <v>527</v>
      </c>
      <c r="L66" s="255">
        <v>25</v>
      </c>
      <c r="M66" s="255">
        <v>25</v>
      </c>
      <c r="N66" s="255">
        <v>25</v>
      </c>
    </row>
    <row r="67" spans="1:14" s="218" customFormat="1" ht="22.5" customHeight="1" x14ac:dyDescent="0.25">
      <c r="A67" s="219"/>
      <c r="B67" s="219"/>
      <c r="C67" s="219"/>
      <c r="D67" s="224"/>
      <c r="E67" s="224"/>
      <c r="F67" s="224"/>
      <c r="G67" s="224"/>
      <c r="H67" s="224"/>
      <c r="I67" s="221" t="s">
        <v>528</v>
      </c>
      <c r="J67" s="223">
        <v>1258</v>
      </c>
      <c r="K67" s="223" t="s">
        <v>529</v>
      </c>
      <c r="L67" s="255">
        <v>350</v>
      </c>
      <c r="M67" s="255">
        <v>350</v>
      </c>
      <c r="N67" s="255">
        <v>350</v>
      </c>
    </row>
    <row r="68" spans="1:14" s="218" customFormat="1" ht="50.25" customHeight="1" x14ac:dyDescent="0.25">
      <c r="A68" s="219"/>
      <c r="B68" s="219"/>
      <c r="C68" s="219"/>
      <c r="D68" s="224"/>
      <c r="E68" s="224"/>
      <c r="F68" s="224"/>
      <c r="G68" s="224"/>
      <c r="H68" s="224"/>
      <c r="I68" s="221" t="s">
        <v>530</v>
      </c>
      <c r="J68" s="223">
        <v>80</v>
      </c>
      <c r="K68" s="223" t="s">
        <v>531</v>
      </c>
      <c r="L68" s="255">
        <v>80</v>
      </c>
      <c r="M68" s="255">
        <v>80</v>
      </c>
      <c r="N68" s="255">
        <v>80</v>
      </c>
    </row>
    <row r="69" spans="1:14" s="218" customFormat="1" ht="36" x14ac:dyDescent="0.25">
      <c r="A69" s="219"/>
      <c r="B69" s="219"/>
      <c r="C69" s="219"/>
      <c r="D69" s="224"/>
      <c r="E69" s="224"/>
      <c r="F69" s="224"/>
      <c r="G69" s="224"/>
      <c r="H69" s="224"/>
      <c r="I69" s="221" t="s">
        <v>532</v>
      </c>
      <c r="J69" s="223">
        <v>100</v>
      </c>
      <c r="K69" s="223" t="s">
        <v>533</v>
      </c>
      <c r="L69" s="255">
        <v>100</v>
      </c>
      <c r="M69" s="255">
        <v>100</v>
      </c>
      <c r="N69" s="255">
        <v>100</v>
      </c>
    </row>
    <row r="70" spans="1:14" s="218" customFormat="1" ht="36" x14ac:dyDescent="0.25">
      <c r="A70" s="219"/>
      <c r="B70" s="219"/>
      <c r="C70" s="219"/>
      <c r="D70" s="224"/>
      <c r="E70" s="224"/>
      <c r="F70" s="224"/>
      <c r="G70" s="224"/>
      <c r="H70" s="224"/>
      <c r="I70" s="221" t="s">
        <v>534</v>
      </c>
      <c r="J70" s="223">
        <v>50</v>
      </c>
      <c r="K70" s="223" t="s">
        <v>535</v>
      </c>
      <c r="L70" s="255">
        <v>50</v>
      </c>
      <c r="M70" s="255">
        <v>50</v>
      </c>
      <c r="N70" s="255">
        <v>50</v>
      </c>
    </row>
    <row r="71" spans="1:14" s="218" customFormat="1" ht="33.75" customHeight="1" x14ac:dyDescent="0.25">
      <c r="A71" s="219"/>
      <c r="B71" s="219"/>
      <c r="C71" s="219"/>
      <c r="D71" s="230" t="s">
        <v>536</v>
      </c>
      <c r="E71" s="313" t="s">
        <v>537</v>
      </c>
      <c r="F71" s="313"/>
      <c r="G71" s="313"/>
      <c r="H71" s="313"/>
      <c r="I71" s="313"/>
      <c r="J71" s="226">
        <f>'Հ4  '!H61</f>
        <v>19188.96</v>
      </c>
      <c r="K71" s="220">
        <f>'Հ4  '!I61</f>
        <v>17231.7</v>
      </c>
      <c r="L71" s="220">
        <f>'Հ4  '!J61</f>
        <v>36483</v>
      </c>
      <c r="M71" s="220">
        <f>'Հ4  '!K61</f>
        <v>35000</v>
      </c>
      <c r="N71" s="220">
        <f>'Հ4  '!L61</f>
        <v>35000</v>
      </c>
    </row>
    <row r="72" spans="1:14" s="218" customFormat="1" ht="30" customHeight="1" x14ac:dyDescent="0.25">
      <c r="A72" s="219"/>
      <c r="B72" s="219"/>
      <c r="C72" s="219"/>
      <c r="D72" s="224"/>
      <c r="E72" s="224"/>
      <c r="F72" s="313" t="s">
        <v>538</v>
      </c>
      <c r="G72" s="313"/>
      <c r="H72" s="313"/>
      <c r="I72" s="313"/>
      <c r="J72" s="313"/>
      <c r="K72" s="313"/>
      <c r="L72" s="221"/>
      <c r="M72" s="221"/>
      <c r="N72" s="222"/>
    </row>
    <row r="73" spans="1:14" s="218" customFormat="1" ht="16.5" customHeight="1" x14ac:dyDescent="0.25">
      <c r="A73" s="219"/>
      <c r="B73" s="219"/>
      <c r="C73" s="219"/>
      <c r="D73" s="224"/>
      <c r="E73" s="224"/>
      <c r="F73" s="224"/>
      <c r="G73" s="313" t="s">
        <v>539</v>
      </c>
      <c r="H73" s="313"/>
      <c r="I73" s="313"/>
      <c r="J73" s="313"/>
      <c r="K73" s="313"/>
      <c r="L73" s="221"/>
      <c r="M73" s="221"/>
      <c r="N73" s="222"/>
    </row>
    <row r="74" spans="1:14" s="218" customFormat="1" ht="30" customHeight="1" x14ac:dyDescent="0.25">
      <c r="A74" s="219"/>
      <c r="B74" s="219"/>
      <c r="C74" s="219"/>
      <c r="D74" s="224"/>
      <c r="E74" s="224"/>
      <c r="F74" s="224"/>
      <c r="G74" s="224"/>
      <c r="H74" s="313" t="s">
        <v>540</v>
      </c>
      <c r="I74" s="313"/>
      <c r="J74" s="313"/>
      <c r="K74" s="313"/>
      <c r="L74" s="221"/>
      <c r="M74" s="221"/>
      <c r="N74" s="222"/>
    </row>
    <row r="75" spans="1:14" s="218" customFormat="1" ht="24" x14ac:dyDescent="0.25">
      <c r="A75" s="219"/>
      <c r="B75" s="219"/>
      <c r="C75" s="219"/>
      <c r="D75" s="224"/>
      <c r="E75" s="224"/>
      <c r="F75" s="224"/>
      <c r="G75" s="224"/>
      <c r="H75" s="224"/>
      <c r="I75" s="221" t="s">
        <v>541</v>
      </c>
      <c r="J75" s="223">
        <v>5</v>
      </c>
      <c r="K75" s="223" t="s">
        <v>463</v>
      </c>
      <c r="L75" s="221"/>
      <c r="M75" s="221"/>
      <c r="N75" s="222"/>
    </row>
    <row r="76" spans="1:14" s="218" customFormat="1" ht="24" x14ac:dyDescent="0.25">
      <c r="A76" s="219"/>
      <c r="B76" s="219"/>
      <c r="C76" s="219"/>
      <c r="D76" s="224"/>
      <c r="E76" s="224"/>
      <c r="F76" s="224"/>
      <c r="G76" s="224"/>
      <c r="H76" s="224"/>
      <c r="I76" s="221" t="s">
        <v>542</v>
      </c>
      <c r="J76" s="223">
        <v>85</v>
      </c>
      <c r="K76" s="223" t="s">
        <v>503</v>
      </c>
      <c r="L76" s="221"/>
      <c r="M76" s="221"/>
      <c r="N76" s="222"/>
    </row>
    <row r="77" spans="1:14" s="218" customFormat="1" ht="24" x14ac:dyDescent="0.25">
      <c r="A77" s="219"/>
      <c r="B77" s="219"/>
      <c r="C77" s="219"/>
      <c r="D77" s="235" t="s">
        <v>870</v>
      </c>
      <c r="E77" s="313" t="s">
        <v>537</v>
      </c>
      <c r="F77" s="313"/>
      <c r="G77" s="313"/>
      <c r="H77" s="313"/>
      <c r="I77" s="313"/>
      <c r="J77" s="226">
        <f>'Հ4  '!H67</f>
        <v>0</v>
      </c>
      <c r="K77" s="220">
        <f>'Հ4  '!I67</f>
        <v>0</v>
      </c>
      <c r="L77" s="220">
        <f>L81</f>
        <v>317000</v>
      </c>
      <c r="M77" s="220">
        <f t="shared" ref="M77:N77" si="4">M81</f>
        <v>0</v>
      </c>
      <c r="N77" s="220">
        <f t="shared" si="4"/>
        <v>0</v>
      </c>
    </row>
    <row r="78" spans="1:14" s="218" customFormat="1" ht="21.75" customHeight="1" x14ac:dyDescent="0.25">
      <c r="A78" s="219"/>
      <c r="B78" s="219"/>
      <c r="C78" s="219"/>
      <c r="D78" s="224"/>
      <c r="E78" s="224"/>
      <c r="F78" s="320" t="s">
        <v>871</v>
      </c>
      <c r="G78" s="320"/>
      <c r="H78" s="320"/>
      <c r="I78" s="320"/>
      <c r="J78" s="320"/>
      <c r="K78" s="320"/>
      <c r="L78" s="220">
        <f>'Հ4  '!J67</f>
        <v>0</v>
      </c>
      <c r="M78" s="221"/>
      <c r="N78" s="222"/>
    </row>
    <row r="79" spans="1:14" s="218" customFormat="1" ht="14.25" x14ac:dyDescent="0.25">
      <c r="A79" s="219"/>
      <c r="B79" s="219"/>
      <c r="C79" s="219"/>
      <c r="D79" s="224"/>
      <c r="E79" s="224"/>
      <c r="F79" s="224"/>
      <c r="G79" s="313" t="s">
        <v>539</v>
      </c>
      <c r="H79" s="313"/>
      <c r="I79" s="313"/>
      <c r="J79" s="313"/>
      <c r="K79" s="313"/>
      <c r="L79" s="220"/>
      <c r="M79" s="221"/>
      <c r="N79" s="222"/>
    </row>
    <row r="80" spans="1:14" s="218" customFormat="1" ht="27.75" customHeight="1" x14ac:dyDescent="0.25">
      <c r="A80" s="219"/>
      <c r="B80" s="219"/>
      <c r="C80" s="219"/>
      <c r="D80" s="224"/>
      <c r="E80" s="224"/>
      <c r="F80" s="224"/>
      <c r="G80" s="224"/>
      <c r="H80" s="313" t="s">
        <v>540</v>
      </c>
      <c r="I80" s="313"/>
      <c r="J80" s="313"/>
      <c r="K80" s="313"/>
      <c r="L80" s="220"/>
      <c r="M80" s="221"/>
      <c r="N80" s="222"/>
    </row>
    <row r="81" spans="1:14" s="218" customFormat="1" ht="27.75" customHeight="1" x14ac:dyDescent="0.25">
      <c r="A81" s="219"/>
      <c r="B81" s="219"/>
      <c r="C81" s="219"/>
      <c r="D81" s="224"/>
      <c r="E81" s="224"/>
      <c r="F81" s="224"/>
      <c r="G81" s="224"/>
      <c r="H81" s="321" t="s">
        <v>867</v>
      </c>
      <c r="I81" s="322"/>
      <c r="J81" s="227">
        <f>'Հ4  '!H66</f>
        <v>0</v>
      </c>
      <c r="K81" s="227">
        <f>'Հ4  '!I66</f>
        <v>0</v>
      </c>
      <c r="L81" s="220">
        <f>'Հ4  '!J70</f>
        <v>317000</v>
      </c>
      <c r="M81" s="220">
        <f>'Հ4  '!K70</f>
        <v>0</v>
      </c>
      <c r="N81" s="220">
        <f>'Հ4  '!L70</f>
        <v>0</v>
      </c>
    </row>
    <row r="82" spans="1:14" s="218" customFormat="1" ht="30" customHeight="1" x14ac:dyDescent="0.25">
      <c r="A82" s="221"/>
      <c r="B82" s="230" t="s">
        <v>543</v>
      </c>
      <c r="C82" s="313" t="s">
        <v>544</v>
      </c>
      <c r="D82" s="313"/>
      <c r="E82" s="313"/>
      <c r="F82" s="313"/>
      <c r="G82" s="313"/>
      <c r="H82" s="313"/>
      <c r="I82" s="313"/>
      <c r="J82" s="220">
        <f>J83+J94+J100+J110</f>
        <v>2233710.9</v>
      </c>
      <c r="K82" s="220">
        <f>K83+K94+K100+K110</f>
        <v>1575572.7999999998</v>
      </c>
      <c r="L82" s="220">
        <f t="shared" ref="L82:N82" si="5">L83+L94+L100+L110</f>
        <v>2657309.7999999998</v>
      </c>
      <c r="M82" s="220">
        <f t="shared" si="5"/>
        <v>2930197.6</v>
      </c>
      <c r="N82" s="220">
        <f t="shared" si="5"/>
        <v>3259544.8</v>
      </c>
    </row>
    <row r="83" spans="1:14" s="218" customFormat="1" ht="27" customHeight="1" x14ac:dyDescent="0.25">
      <c r="A83" s="219"/>
      <c r="B83" s="219"/>
      <c r="C83" s="224"/>
      <c r="D83" s="230" t="s">
        <v>545</v>
      </c>
      <c r="E83" s="313" t="s">
        <v>546</v>
      </c>
      <c r="F83" s="313"/>
      <c r="G83" s="313"/>
      <c r="H83" s="313"/>
      <c r="I83" s="313"/>
      <c r="J83" s="220">
        <f>'Հ4  '!H73</f>
        <v>747277.4</v>
      </c>
      <c r="K83" s="220">
        <f>'Հ4  '!I73</f>
        <v>714342.7</v>
      </c>
      <c r="L83" s="220">
        <f>'Հ4  '!J73</f>
        <v>1401266.8</v>
      </c>
      <c r="M83" s="220">
        <f>'Հ4  '!K73</f>
        <v>1674154.6</v>
      </c>
      <c r="N83" s="220">
        <f>'Հ4  '!L73</f>
        <v>2003501.8</v>
      </c>
    </row>
    <row r="84" spans="1:14" s="218" customFormat="1" ht="17.25" customHeight="1" x14ac:dyDescent="0.25">
      <c r="A84" s="219"/>
      <c r="B84" s="219"/>
      <c r="C84" s="224"/>
      <c r="D84" s="224"/>
      <c r="E84" s="224"/>
      <c r="F84" s="313" t="s">
        <v>547</v>
      </c>
      <c r="G84" s="313"/>
      <c r="H84" s="313"/>
      <c r="I84" s="313"/>
      <c r="J84" s="313"/>
      <c r="K84" s="313"/>
      <c r="L84" s="221"/>
      <c r="M84" s="221"/>
      <c r="N84" s="222"/>
    </row>
    <row r="85" spans="1:14" s="218" customFormat="1" ht="19.5" customHeight="1" x14ac:dyDescent="0.25">
      <c r="A85" s="219"/>
      <c r="B85" s="219"/>
      <c r="C85" s="224"/>
      <c r="D85" s="224"/>
      <c r="E85" s="224"/>
      <c r="F85" s="224"/>
      <c r="G85" s="313" t="s">
        <v>444</v>
      </c>
      <c r="H85" s="313"/>
      <c r="I85" s="313"/>
      <c r="J85" s="313"/>
      <c r="K85" s="313"/>
      <c r="L85" s="221"/>
      <c r="M85" s="221"/>
      <c r="N85" s="222"/>
    </row>
    <row r="86" spans="1:14" s="218" customFormat="1" ht="39.75" customHeight="1" x14ac:dyDescent="0.25">
      <c r="A86" s="219"/>
      <c r="B86" s="219"/>
      <c r="C86" s="224"/>
      <c r="D86" s="224"/>
      <c r="E86" s="224"/>
      <c r="F86" s="224"/>
      <c r="G86" s="224"/>
      <c r="H86" s="313" t="s">
        <v>548</v>
      </c>
      <c r="I86" s="313"/>
      <c r="J86" s="313"/>
      <c r="K86" s="313"/>
      <c r="L86" s="221"/>
      <c r="M86" s="221"/>
      <c r="N86" s="222"/>
    </row>
    <row r="87" spans="1:14" s="218" customFormat="1" ht="24" x14ac:dyDescent="0.25">
      <c r="A87" s="219"/>
      <c r="B87" s="219"/>
      <c r="C87" s="224"/>
      <c r="D87" s="224"/>
      <c r="E87" s="224"/>
      <c r="F87" s="224"/>
      <c r="G87" s="224"/>
      <c r="H87" s="224"/>
      <c r="I87" s="221" t="s">
        <v>549</v>
      </c>
      <c r="J87" s="223">
        <v>31830</v>
      </c>
      <c r="K87" s="223" t="s">
        <v>550</v>
      </c>
      <c r="L87" s="252">
        <v>29000</v>
      </c>
      <c r="M87" s="252">
        <v>29000</v>
      </c>
      <c r="N87" s="252">
        <v>29000</v>
      </c>
    </row>
    <row r="88" spans="1:14" s="218" customFormat="1" ht="14.25" x14ac:dyDescent="0.25">
      <c r="A88" s="219"/>
      <c r="B88" s="219"/>
      <c r="C88" s="224"/>
      <c r="D88" s="224"/>
      <c r="E88" s="224"/>
      <c r="F88" s="224"/>
      <c r="G88" s="224"/>
      <c r="H88" s="224"/>
      <c r="I88" s="221" t="s">
        <v>551</v>
      </c>
      <c r="J88" s="223">
        <v>23910</v>
      </c>
      <c r="K88" s="223" t="s">
        <v>552</v>
      </c>
      <c r="L88" s="252">
        <v>23000</v>
      </c>
      <c r="M88" s="252">
        <v>23000</v>
      </c>
      <c r="N88" s="252">
        <v>23000</v>
      </c>
    </row>
    <row r="89" spans="1:14" s="218" customFormat="1" ht="36" x14ac:dyDescent="0.25">
      <c r="A89" s="219"/>
      <c r="B89" s="219"/>
      <c r="C89" s="224"/>
      <c r="D89" s="224"/>
      <c r="E89" s="224"/>
      <c r="F89" s="224"/>
      <c r="G89" s="224"/>
      <c r="H89" s="224"/>
      <c r="I89" s="221" t="s">
        <v>553</v>
      </c>
      <c r="J89" s="223"/>
      <c r="K89" s="223" t="s">
        <v>450</v>
      </c>
      <c r="L89" s="252" t="s">
        <v>873</v>
      </c>
      <c r="M89" s="252" t="s">
        <v>873</v>
      </c>
      <c r="N89" s="252" t="s">
        <v>873</v>
      </c>
    </row>
    <row r="90" spans="1:14" s="218" customFormat="1" ht="14.25" x14ac:dyDescent="0.25">
      <c r="A90" s="219"/>
      <c r="B90" s="219"/>
      <c r="C90" s="224"/>
      <c r="D90" s="224"/>
      <c r="E90" s="224"/>
      <c r="F90" s="224"/>
      <c r="G90" s="224"/>
      <c r="H90" s="224"/>
      <c r="I90" s="221" t="s">
        <v>554</v>
      </c>
      <c r="J90" s="223">
        <v>7920</v>
      </c>
      <c r="K90" s="223" t="s">
        <v>555</v>
      </c>
      <c r="L90" s="252">
        <v>6000</v>
      </c>
      <c r="M90" s="252">
        <v>6000</v>
      </c>
      <c r="N90" s="252">
        <v>6000</v>
      </c>
    </row>
    <row r="91" spans="1:14" s="218" customFormat="1" ht="24" x14ac:dyDescent="0.25">
      <c r="A91" s="219"/>
      <c r="B91" s="219"/>
      <c r="C91" s="224"/>
      <c r="D91" s="224"/>
      <c r="E91" s="224"/>
      <c r="F91" s="224"/>
      <c r="G91" s="224"/>
      <c r="H91" s="224"/>
      <c r="I91" s="221" t="s">
        <v>556</v>
      </c>
      <c r="J91" s="223">
        <v>35</v>
      </c>
      <c r="K91" s="223" t="s">
        <v>557</v>
      </c>
      <c r="L91" s="252">
        <v>100</v>
      </c>
      <c r="M91" s="252"/>
      <c r="N91" s="252"/>
    </row>
    <row r="92" spans="1:14" s="218" customFormat="1" ht="11.25" customHeight="1" x14ac:dyDescent="0.25">
      <c r="A92" s="219"/>
      <c r="B92" s="219"/>
      <c r="C92" s="224"/>
      <c r="D92" s="224"/>
      <c r="E92" s="224"/>
      <c r="F92" s="224"/>
      <c r="G92" s="224"/>
      <c r="H92" s="224"/>
      <c r="I92" s="221" t="s">
        <v>558</v>
      </c>
      <c r="J92" s="223">
        <v>77</v>
      </c>
      <c r="K92" s="223" t="s">
        <v>559</v>
      </c>
      <c r="L92" s="252">
        <f>L87*5/100</f>
        <v>1450</v>
      </c>
      <c r="M92" s="252">
        <f t="shared" ref="M92" si="6">M87*5/100</f>
        <v>1450</v>
      </c>
      <c r="N92" s="252">
        <v>1450</v>
      </c>
    </row>
    <row r="93" spans="1:14" s="218" customFormat="1" ht="60" x14ac:dyDescent="0.25">
      <c r="A93" s="219"/>
      <c r="B93" s="219"/>
      <c r="C93" s="224"/>
      <c r="D93" s="224"/>
      <c r="E93" s="224"/>
      <c r="F93" s="224"/>
      <c r="G93" s="224"/>
      <c r="H93" s="224"/>
      <c r="I93" s="221" t="s">
        <v>560</v>
      </c>
      <c r="J93" s="223">
        <v>99.8</v>
      </c>
      <c r="K93" s="223" t="s">
        <v>561</v>
      </c>
      <c r="L93" s="223">
        <v>95</v>
      </c>
      <c r="M93" s="223">
        <v>95</v>
      </c>
      <c r="N93" s="223">
        <v>95</v>
      </c>
    </row>
    <row r="94" spans="1:14" s="218" customFormat="1" ht="30" customHeight="1" x14ac:dyDescent="0.25">
      <c r="A94" s="219"/>
      <c r="B94" s="219"/>
      <c r="C94" s="224"/>
      <c r="D94" s="230" t="s">
        <v>562</v>
      </c>
      <c r="E94" s="313" t="s">
        <v>563</v>
      </c>
      <c r="F94" s="313"/>
      <c r="G94" s="313"/>
      <c r="H94" s="313"/>
      <c r="I94" s="313"/>
      <c r="J94" s="220">
        <f>'Հ4  '!H78</f>
        <v>84990</v>
      </c>
      <c r="K94" s="220">
        <f>'Հ4  '!I78</f>
        <v>75000</v>
      </c>
      <c r="L94" s="220">
        <f>'Հ4  '!J78</f>
        <v>85000</v>
      </c>
      <c r="M94" s="220">
        <f>'Հ4  '!K78</f>
        <v>85000</v>
      </c>
      <c r="N94" s="220">
        <f>'Հ4  '!L78</f>
        <v>85000</v>
      </c>
    </row>
    <row r="95" spans="1:14" s="218" customFormat="1" ht="27" customHeight="1" x14ac:dyDescent="0.25">
      <c r="A95" s="219"/>
      <c r="B95" s="219"/>
      <c r="C95" s="224"/>
      <c r="D95" s="224"/>
      <c r="E95" s="224"/>
      <c r="F95" s="313" t="s">
        <v>564</v>
      </c>
      <c r="G95" s="313"/>
      <c r="H95" s="313"/>
      <c r="I95" s="313"/>
      <c r="J95" s="313"/>
      <c r="K95" s="313"/>
      <c r="L95" s="221"/>
      <c r="M95" s="221"/>
      <c r="N95" s="222"/>
    </row>
    <row r="96" spans="1:14" s="218" customFormat="1" ht="17.25" customHeight="1" x14ac:dyDescent="0.25">
      <c r="A96" s="219"/>
      <c r="B96" s="219"/>
      <c r="C96" s="224"/>
      <c r="D96" s="224"/>
      <c r="E96" s="224"/>
      <c r="F96" s="224"/>
      <c r="G96" s="313" t="s">
        <v>444</v>
      </c>
      <c r="H96" s="313"/>
      <c r="I96" s="313"/>
      <c r="J96" s="313"/>
      <c r="K96" s="313"/>
      <c r="L96" s="221"/>
      <c r="M96" s="221"/>
      <c r="N96" s="222"/>
    </row>
    <row r="97" spans="1:14" s="218" customFormat="1" ht="15" customHeight="1" x14ac:dyDescent="0.25">
      <c r="A97" s="219"/>
      <c r="B97" s="219"/>
      <c r="C97" s="224"/>
      <c r="D97" s="224"/>
      <c r="E97" s="224"/>
      <c r="F97" s="224"/>
      <c r="G97" s="224"/>
      <c r="H97" s="313" t="s">
        <v>471</v>
      </c>
      <c r="I97" s="313"/>
      <c r="J97" s="313"/>
      <c r="K97" s="313"/>
      <c r="L97" s="221"/>
      <c r="M97" s="221"/>
      <c r="N97" s="222"/>
    </row>
    <row r="98" spans="1:14" s="218" customFormat="1" ht="14.25" x14ac:dyDescent="0.25">
      <c r="A98" s="219"/>
      <c r="B98" s="219"/>
      <c r="C98" s="224"/>
      <c r="D98" s="224"/>
      <c r="E98" s="224"/>
      <c r="F98" s="224"/>
      <c r="G98" s="224"/>
      <c r="H98" s="224"/>
      <c r="I98" s="221" t="s">
        <v>565</v>
      </c>
      <c r="J98" s="223">
        <v>1222</v>
      </c>
      <c r="K98" s="223" t="s">
        <v>566</v>
      </c>
      <c r="L98" s="221"/>
      <c r="M98" s="221"/>
      <c r="N98" s="222"/>
    </row>
    <row r="99" spans="1:14" s="218" customFormat="1" ht="24" x14ac:dyDescent="0.25">
      <c r="A99" s="219"/>
      <c r="B99" s="219"/>
      <c r="C99" s="224"/>
      <c r="D99" s="224"/>
      <c r="E99" s="224"/>
      <c r="F99" s="224"/>
      <c r="G99" s="224"/>
      <c r="H99" s="224"/>
      <c r="I99" s="221" t="s">
        <v>567</v>
      </c>
      <c r="J99" s="223" t="s">
        <v>568</v>
      </c>
      <c r="K99" s="223" t="s">
        <v>568</v>
      </c>
      <c r="L99" s="221"/>
      <c r="M99" s="221"/>
      <c r="N99" s="222"/>
    </row>
    <row r="100" spans="1:14" s="218" customFormat="1" ht="30" customHeight="1" x14ac:dyDescent="0.25">
      <c r="A100" s="219"/>
      <c r="B100" s="219"/>
      <c r="C100" s="224"/>
      <c r="D100" s="230" t="s">
        <v>569</v>
      </c>
      <c r="E100" s="313" t="s">
        <v>570</v>
      </c>
      <c r="F100" s="313"/>
      <c r="G100" s="313"/>
      <c r="H100" s="313"/>
      <c r="I100" s="313"/>
      <c r="J100" s="220">
        <f>'Հ4  '!H83</f>
        <v>966043</v>
      </c>
      <c r="K100" s="220">
        <f>'Հ4  '!I83</f>
        <v>606230.1</v>
      </c>
      <c r="L100" s="220">
        <f>'Հ4  '!J83</f>
        <v>966043</v>
      </c>
      <c r="M100" s="220">
        <f>'Հ4  '!K83</f>
        <v>966043</v>
      </c>
      <c r="N100" s="220">
        <f>'Հ4  '!L83</f>
        <v>966043</v>
      </c>
    </row>
    <row r="101" spans="1:14" s="218" customFormat="1" ht="36.75" customHeight="1" x14ac:dyDescent="0.25">
      <c r="A101" s="219"/>
      <c r="B101" s="219"/>
      <c r="C101" s="224"/>
      <c r="D101" s="224"/>
      <c r="E101" s="224"/>
      <c r="F101" s="313" t="s">
        <v>571</v>
      </c>
      <c r="G101" s="313"/>
      <c r="H101" s="313"/>
      <c r="I101" s="313"/>
      <c r="J101" s="313"/>
      <c r="K101" s="313"/>
      <c r="L101" s="221"/>
      <c r="M101" s="221"/>
      <c r="N101" s="222"/>
    </row>
    <row r="102" spans="1:14" s="218" customFormat="1" ht="21.75" customHeight="1" x14ac:dyDescent="0.25">
      <c r="A102" s="219"/>
      <c r="B102" s="219"/>
      <c r="C102" s="224"/>
      <c r="D102" s="224"/>
      <c r="E102" s="224"/>
      <c r="F102" s="224"/>
      <c r="G102" s="313" t="s">
        <v>444</v>
      </c>
      <c r="H102" s="313"/>
      <c r="I102" s="313"/>
      <c r="J102" s="313"/>
      <c r="K102" s="313"/>
      <c r="L102" s="221"/>
      <c r="M102" s="221"/>
      <c r="N102" s="222"/>
    </row>
    <row r="103" spans="1:14" s="218" customFormat="1" ht="21.75" customHeight="1" x14ac:dyDescent="0.25">
      <c r="A103" s="219"/>
      <c r="B103" s="219"/>
      <c r="C103" s="224"/>
      <c r="D103" s="224"/>
      <c r="E103" s="224"/>
      <c r="F103" s="224"/>
      <c r="G103" s="224"/>
      <c r="H103" s="313" t="s">
        <v>572</v>
      </c>
      <c r="I103" s="313"/>
      <c r="J103" s="313"/>
      <c r="K103" s="313"/>
      <c r="L103" s="221"/>
      <c r="M103" s="221"/>
      <c r="N103" s="222"/>
    </row>
    <row r="104" spans="1:14" s="218" customFormat="1" ht="24" x14ac:dyDescent="0.25">
      <c r="A104" s="219"/>
      <c r="B104" s="219"/>
      <c r="C104" s="224"/>
      <c r="D104" s="224"/>
      <c r="E104" s="224"/>
      <c r="F104" s="224"/>
      <c r="G104" s="224"/>
      <c r="H104" s="224"/>
      <c r="I104" s="221" t="s">
        <v>573</v>
      </c>
      <c r="J104" s="223">
        <v>15411</v>
      </c>
      <c r="K104" s="223" t="s">
        <v>574</v>
      </c>
      <c r="L104" s="223">
        <v>15411</v>
      </c>
      <c r="M104" s="223">
        <v>15411</v>
      </c>
      <c r="N104" s="223">
        <v>15411</v>
      </c>
    </row>
    <row r="105" spans="1:14" s="218" customFormat="1" ht="48" x14ac:dyDescent="0.25">
      <c r="A105" s="219"/>
      <c r="B105" s="219"/>
      <c r="C105" s="224"/>
      <c r="D105" s="224"/>
      <c r="E105" s="224"/>
      <c r="F105" s="224"/>
      <c r="G105" s="224"/>
      <c r="H105" s="224"/>
      <c r="I105" s="221" t="s">
        <v>575</v>
      </c>
      <c r="J105" s="223">
        <v>95</v>
      </c>
      <c r="K105" s="223" t="s">
        <v>576</v>
      </c>
      <c r="L105" s="223">
        <v>95</v>
      </c>
      <c r="M105" s="223">
        <v>95</v>
      </c>
      <c r="N105" s="223">
        <v>95</v>
      </c>
    </row>
    <row r="106" spans="1:14" s="218" customFormat="1" ht="36" x14ac:dyDescent="0.25">
      <c r="A106" s="219"/>
      <c r="B106" s="219"/>
      <c r="C106" s="224"/>
      <c r="D106" s="224"/>
      <c r="E106" s="224"/>
      <c r="F106" s="224"/>
      <c r="G106" s="224"/>
      <c r="H106" s="224"/>
      <c r="I106" s="221" t="s">
        <v>577</v>
      </c>
      <c r="J106" s="223">
        <v>25</v>
      </c>
      <c r="K106" s="223" t="s">
        <v>578</v>
      </c>
      <c r="L106" s="223">
        <v>25</v>
      </c>
      <c r="M106" s="223">
        <v>25</v>
      </c>
      <c r="N106" s="223">
        <v>25</v>
      </c>
    </row>
    <row r="107" spans="1:14" s="218" customFormat="1" ht="36" x14ac:dyDescent="0.25">
      <c r="A107" s="219"/>
      <c r="B107" s="219"/>
      <c r="C107" s="224"/>
      <c r="D107" s="224"/>
      <c r="E107" s="224"/>
      <c r="F107" s="224"/>
      <c r="G107" s="224"/>
      <c r="H107" s="224"/>
      <c r="I107" s="221" t="s">
        <v>579</v>
      </c>
      <c r="J107" s="223">
        <v>6</v>
      </c>
      <c r="K107" s="223" t="s">
        <v>463</v>
      </c>
      <c r="L107" s="223">
        <v>6</v>
      </c>
      <c r="M107" s="223">
        <v>6</v>
      </c>
      <c r="N107" s="223">
        <v>6</v>
      </c>
    </row>
    <row r="108" spans="1:14" s="218" customFormat="1" ht="24" x14ac:dyDescent="0.25">
      <c r="A108" s="219"/>
      <c r="B108" s="219"/>
      <c r="C108" s="224"/>
      <c r="D108" s="224"/>
      <c r="E108" s="224"/>
      <c r="F108" s="224"/>
      <c r="G108" s="224"/>
      <c r="H108" s="224"/>
      <c r="I108" s="221" t="s">
        <v>580</v>
      </c>
      <c r="J108" s="223">
        <v>72</v>
      </c>
      <c r="K108" s="223" t="s">
        <v>499</v>
      </c>
      <c r="L108" s="223">
        <v>72</v>
      </c>
      <c r="M108" s="223">
        <v>72</v>
      </c>
      <c r="N108" s="223">
        <v>72</v>
      </c>
    </row>
    <row r="109" spans="1:14" s="218" customFormat="1" ht="24" x14ac:dyDescent="0.25">
      <c r="A109" s="219"/>
      <c r="B109" s="219"/>
      <c r="C109" s="224"/>
      <c r="D109" s="224"/>
      <c r="E109" s="224"/>
      <c r="F109" s="224"/>
      <c r="G109" s="224"/>
      <c r="H109" s="224"/>
      <c r="I109" s="221" t="s">
        <v>581</v>
      </c>
      <c r="J109" s="223">
        <v>62.7</v>
      </c>
      <c r="K109" s="223" t="s">
        <v>582</v>
      </c>
      <c r="L109" s="223">
        <v>62.7</v>
      </c>
      <c r="M109" s="223">
        <v>62.7</v>
      </c>
      <c r="N109" s="223">
        <v>62.7</v>
      </c>
    </row>
    <row r="110" spans="1:14" s="218" customFormat="1" ht="31.5" customHeight="1" x14ac:dyDescent="0.25">
      <c r="A110" s="219"/>
      <c r="B110" s="219"/>
      <c r="C110" s="224"/>
      <c r="D110" s="230" t="s">
        <v>583</v>
      </c>
      <c r="E110" s="313" t="s">
        <v>584</v>
      </c>
      <c r="F110" s="313"/>
      <c r="G110" s="313"/>
      <c r="H110" s="313"/>
      <c r="I110" s="313"/>
      <c r="J110" s="220">
        <f>'Հ4  '!H88</f>
        <v>435400.5</v>
      </c>
      <c r="K110" s="220">
        <f>'Հ4  '!I88</f>
        <v>180000</v>
      </c>
      <c r="L110" s="220">
        <f>'Հ4  '!J88</f>
        <v>205000</v>
      </c>
      <c r="M110" s="220">
        <f>'Հ4  '!K88</f>
        <v>205000</v>
      </c>
      <c r="N110" s="220">
        <f>'Հ4  '!L88</f>
        <v>205000</v>
      </c>
    </row>
    <row r="111" spans="1:14" s="218" customFormat="1" ht="16.5" customHeight="1" x14ac:dyDescent="0.25">
      <c r="A111" s="219"/>
      <c r="B111" s="219"/>
      <c r="C111" s="224"/>
      <c r="D111" s="224"/>
      <c r="E111" s="224"/>
      <c r="F111" s="313" t="s">
        <v>585</v>
      </c>
      <c r="G111" s="313"/>
      <c r="H111" s="313"/>
      <c r="I111" s="313"/>
      <c r="J111" s="313"/>
      <c r="K111" s="313"/>
      <c r="L111" s="221"/>
      <c r="M111" s="221"/>
      <c r="N111" s="222"/>
    </row>
    <row r="112" spans="1:14" s="218" customFormat="1" ht="18" customHeight="1" x14ac:dyDescent="0.25">
      <c r="A112" s="219"/>
      <c r="B112" s="219"/>
      <c r="C112" s="224"/>
      <c r="D112" s="224"/>
      <c r="E112" s="224"/>
      <c r="F112" s="224"/>
      <c r="G112" s="313" t="s">
        <v>444</v>
      </c>
      <c r="H112" s="313"/>
      <c r="I112" s="313"/>
      <c r="J112" s="313"/>
      <c r="K112" s="313"/>
      <c r="L112" s="221"/>
      <c r="M112" s="221"/>
      <c r="N112" s="222"/>
    </row>
    <row r="113" spans="1:14" s="218" customFormat="1" ht="31.5" customHeight="1" x14ac:dyDescent="0.25">
      <c r="A113" s="219"/>
      <c r="B113" s="219"/>
      <c r="C113" s="224"/>
      <c r="D113" s="224"/>
      <c r="E113" s="224"/>
      <c r="F113" s="224"/>
      <c r="G113" s="224"/>
      <c r="H113" s="313" t="s">
        <v>586</v>
      </c>
      <c r="I113" s="313"/>
      <c r="J113" s="313"/>
      <c r="K113" s="313"/>
      <c r="L113" s="221"/>
      <c r="M113" s="221"/>
      <c r="N113" s="222"/>
    </row>
    <row r="114" spans="1:14" s="218" customFormat="1" ht="24" x14ac:dyDescent="0.25">
      <c r="A114" s="219"/>
      <c r="B114" s="219"/>
      <c r="C114" s="224"/>
      <c r="D114" s="224"/>
      <c r="E114" s="224"/>
      <c r="F114" s="224"/>
      <c r="G114" s="224"/>
      <c r="H114" s="224"/>
      <c r="I114" s="221" t="s">
        <v>587</v>
      </c>
      <c r="J114" s="223">
        <v>20</v>
      </c>
      <c r="K114" s="223" t="s">
        <v>461</v>
      </c>
      <c r="L114" s="223">
        <v>3</v>
      </c>
      <c r="M114" s="223">
        <v>3</v>
      </c>
      <c r="N114" s="223">
        <v>3</v>
      </c>
    </row>
    <row r="115" spans="1:14" s="218" customFormat="1" ht="36" x14ac:dyDescent="0.25">
      <c r="A115" s="219"/>
      <c r="B115" s="219"/>
      <c r="C115" s="224"/>
      <c r="D115" s="224"/>
      <c r="E115" s="224"/>
      <c r="F115" s="224"/>
      <c r="G115" s="224"/>
      <c r="H115" s="224"/>
      <c r="I115" s="221" t="s">
        <v>588</v>
      </c>
      <c r="J115" s="223">
        <v>6</v>
      </c>
      <c r="K115" s="223" t="s">
        <v>463</v>
      </c>
      <c r="L115" s="223">
        <v>5</v>
      </c>
      <c r="M115" s="223">
        <v>7</v>
      </c>
      <c r="N115" s="236">
        <v>10</v>
      </c>
    </row>
    <row r="116" spans="1:14" s="218" customFormat="1" ht="14.25" x14ac:dyDescent="0.25">
      <c r="A116" s="219"/>
      <c r="B116" s="219"/>
      <c r="C116" s="224"/>
      <c r="D116" s="224"/>
      <c r="E116" s="224"/>
      <c r="F116" s="224"/>
      <c r="G116" s="224"/>
      <c r="H116" s="224"/>
      <c r="I116" s="221" t="s">
        <v>589</v>
      </c>
      <c r="J116" s="223">
        <v>4</v>
      </c>
      <c r="K116" s="223" t="s">
        <v>489</v>
      </c>
      <c r="L116" s="223">
        <v>100</v>
      </c>
      <c r="M116" s="223">
        <v>120</v>
      </c>
      <c r="N116" s="223">
        <v>200</v>
      </c>
    </row>
    <row r="117" spans="1:14" s="218" customFormat="1" ht="24" x14ac:dyDescent="0.25">
      <c r="A117" s="219"/>
      <c r="B117" s="219"/>
      <c r="C117" s="224"/>
      <c r="D117" s="224"/>
      <c r="E117" s="224"/>
      <c r="F117" s="224"/>
      <c r="G117" s="224"/>
      <c r="H117" s="224"/>
      <c r="I117" s="221" t="s">
        <v>590</v>
      </c>
      <c r="J117" s="223"/>
      <c r="K117" s="223" t="s">
        <v>461</v>
      </c>
      <c r="L117" s="223">
        <v>5</v>
      </c>
      <c r="M117" s="223">
        <v>5</v>
      </c>
      <c r="N117" s="236">
        <v>5</v>
      </c>
    </row>
    <row r="118" spans="1:14" s="218" customFormat="1" ht="36" x14ac:dyDescent="0.25">
      <c r="A118" s="219"/>
      <c r="B118" s="219"/>
      <c r="C118" s="224"/>
      <c r="D118" s="224"/>
      <c r="E118" s="224"/>
      <c r="F118" s="224"/>
      <c r="G118" s="224"/>
      <c r="H118" s="224"/>
      <c r="I118" s="221" t="s">
        <v>591</v>
      </c>
      <c r="J118" s="223"/>
      <c r="K118" s="223" t="s">
        <v>452</v>
      </c>
      <c r="L118" s="223">
        <v>0</v>
      </c>
      <c r="M118" s="223">
        <v>0</v>
      </c>
      <c r="N118" s="223">
        <v>0</v>
      </c>
    </row>
    <row r="119" spans="1:14" s="218" customFormat="1" ht="20.25" customHeight="1" x14ac:dyDescent="0.25">
      <c r="A119" s="221"/>
      <c r="B119" s="230" t="s">
        <v>592</v>
      </c>
      <c r="C119" s="313" t="s">
        <v>593</v>
      </c>
      <c r="D119" s="313"/>
      <c r="E119" s="313"/>
      <c r="F119" s="313"/>
      <c r="G119" s="313"/>
      <c r="H119" s="313"/>
      <c r="I119" s="313"/>
      <c r="J119" s="220">
        <f>J120+J150+J203+J225+J232+J241+J237+J246+J251</f>
        <v>14003327.202000003</v>
      </c>
      <c r="K119" s="220">
        <f>K120+K150+K203+K225+K232+K241+K237+K246+K251</f>
        <v>14811492.1</v>
      </c>
      <c r="L119" s="226">
        <f>L120+L150+L203+L225+L232+L241+L237+L246+L251</f>
        <v>30645266.327000003</v>
      </c>
      <c r="M119" s="220">
        <f>M120+M150+M203+M225+M232+M241+M237+M246+M251</f>
        <v>30456732.651000004</v>
      </c>
      <c r="N119" s="220">
        <f>N120+N150+N203+N225+N232+N241+N237+N246+N251</f>
        <v>27841949.504999999</v>
      </c>
    </row>
    <row r="120" spans="1:14" s="218" customFormat="1" ht="30" customHeight="1" x14ac:dyDescent="0.25">
      <c r="A120" s="219"/>
      <c r="B120" s="219"/>
      <c r="C120" s="219"/>
      <c r="D120" s="230" t="s">
        <v>594</v>
      </c>
      <c r="E120" s="313" t="s">
        <v>595</v>
      </c>
      <c r="F120" s="313"/>
      <c r="G120" s="313"/>
      <c r="H120" s="313"/>
      <c r="I120" s="313"/>
      <c r="J120" s="220">
        <f>'Հ4  '!H95</f>
        <v>12363879.910000002</v>
      </c>
      <c r="K120" s="220">
        <f>'Հ4  '!I95</f>
        <v>12893197.300000001</v>
      </c>
      <c r="L120" s="220">
        <f>'Հ4  '!J95</f>
        <v>16558273.527000001</v>
      </c>
      <c r="M120" s="220">
        <f>'Հ4  '!K95</f>
        <v>17917290.551000003</v>
      </c>
      <c r="N120" s="220">
        <f>'Հ4  '!L95</f>
        <v>18001272.404999997</v>
      </c>
    </row>
    <row r="121" spans="1:14" s="218" customFormat="1" ht="38.25" customHeight="1" x14ac:dyDescent="0.25">
      <c r="A121" s="219"/>
      <c r="B121" s="219"/>
      <c r="C121" s="219"/>
      <c r="D121" s="224"/>
      <c r="E121" s="224"/>
      <c r="F121" s="313" t="s">
        <v>596</v>
      </c>
      <c r="G121" s="313"/>
      <c r="H121" s="313"/>
      <c r="I121" s="313"/>
      <c r="J121" s="313"/>
      <c r="K121" s="313"/>
      <c r="L121" s="221"/>
      <c r="M121" s="221"/>
      <c r="N121" s="222"/>
    </row>
    <row r="122" spans="1:14" s="218" customFormat="1" ht="20.25" customHeight="1" x14ac:dyDescent="0.25">
      <c r="A122" s="219"/>
      <c r="B122" s="219"/>
      <c r="C122" s="219"/>
      <c r="D122" s="224"/>
      <c r="E122" s="224"/>
      <c r="F122" s="224"/>
      <c r="G122" s="313" t="s">
        <v>444</v>
      </c>
      <c r="H122" s="313"/>
      <c r="I122" s="313"/>
      <c r="J122" s="313"/>
      <c r="K122" s="313"/>
      <c r="L122" s="221"/>
      <c r="M122" s="221"/>
      <c r="N122" s="222"/>
    </row>
    <row r="123" spans="1:14" s="218" customFormat="1" ht="18.75" customHeight="1" x14ac:dyDescent="0.25">
      <c r="A123" s="219"/>
      <c r="B123" s="219"/>
      <c r="C123" s="219"/>
      <c r="D123" s="224"/>
      <c r="E123" s="224"/>
      <c r="F123" s="224"/>
      <c r="G123" s="224"/>
      <c r="H123" s="313" t="s">
        <v>597</v>
      </c>
      <c r="I123" s="313"/>
      <c r="J123" s="313"/>
      <c r="K123" s="313"/>
      <c r="L123" s="221"/>
      <c r="M123" s="221"/>
      <c r="N123" s="222"/>
    </row>
    <row r="124" spans="1:14" s="218" customFormat="1" ht="34.5" customHeight="1" x14ac:dyDescent="0.25">
      <c r="A124" s="219"/>
      <c r="B124" s="219"/>
      <c r="C124" s="219"/>
      <c r="D124" s="224"/>
      <c r="E124" s="224"/>
      <c r="F124" s="224"/>
      <c r="G124" s="224"/>
      <c r="H124" s="224"/>
      <c r="I124" s="221" t="s">
        <v>598</v>
      </c>
      <c r="J124" s="223">
        <v>2607</v>
      </c>
      <c r="K124" s="223">
        <v>3000</v>
      </c>
      <c r="L124" s="223">
        <v>3200</v>
      </c>
      <c r="M124" s="223">
        <v>3300</v>
      </c>
      <c r="N124" s="223">
        <v>3350</v>
      </c>
    </row>
    <row r="125" spans="1:14" s="218" customFormat="1" ht="14.25" x14ac:dyDescent="0.25">
      <c r="A125" s="219"/>
      <c r="B125" s="219"/>
      <c r="C125" s="219"/>
      <c r="D125" s="224"/>
      <c r="E125" s="224"/>
      <c r="F125" s="224"/>
      <c r="G125" s="224"/>
      <c r="H125" s="224"/>
      <c r="I125" s="221" t="s">
        <v>599</v>
      </c>
      <c r="J125" s="223">
        <v>74</v>
      </c>
      <c r="K125" s="223" t="s">
        <v>450</v>
      </c>
      <c r="L125" s="223">
        <v>100</v>
      </c>
      <c r="M125" s="223">
        <v>100</v>
      </c>
      <c r="N125" s="223">
        <v>100</v>
      </c>
    </row>
    <row r="126" spans="1:14" s="218" customFormat="1" ht="48" customHeight="1" x14ac:dyDescent="0.25">
      <c r="A126" s="219"/>
      <c r="B126" s="219"/>
      <c r="C126" s="219"/>
      <c r="D126" s="224"/>
      <c r="E126" s="224"/>
      <c r="F126" s="224"/>
      <c r="G126" s="224"/>
      <c r="H126" s="224"/>
      <c r="I126" s="221" t="s">
        <v>600</v>
      </c>
      <c r="J126" s="223">
        <v>179</v>
      </c>
      <c r="K126" s="223" t="s">
        <v>601</v>
      </c>
      <c r="L126" s="223">
        <v>250</v>
      </c>
      <c r="M126" s="223">
        <v>250</v>
      </c>
      <c r="N126" s="223">
        <v>250</v>
      </c>
    </row>
    <row r="127" spans="1:14" s="218" customFormat="1" ht="14.25" x14ac:dyDescent="0.25">
      <c r="A127" s="219"/>
      <c r="B127" s="219"/>
      <c r="C127" s="219"/>
      <c r="D127" s="224"/>
      <c r="E127" s="224"/>
      <c r="F127" s="224"/>
      <c r="G127" s="224"/>
      <c r="H127" s="224"/>
      <c r="I127" s="221" t="s">
        <v>599</v>
      </c>
      <c r="J127" s="223">
        <v>1</v>
      </c>
      <c r="K127" s="223" t="s">
        <v>602</v>
      </c>
      <c r="L127" s="223">
        <v>40</v>
      </c>
      <c r="M127" s="223">
        <v>40</v>
      </c>
      <c r="N127" s="223">
        <v>40</v>
      </c>
    </row>
    <row r="128" spans="1:14" s="218" customFormat="1" ht="42" customHeight="1" x14ac:dyDescent="0.25">
      <c r="A128" s="219"/>
      <c r="B128" s="219"/>
      <c r="C128" s="219"/>
      <c r="D128" s="224"/>
      <c r="E128" s="224"/>
      <c r="F128" s="224"/>
      <c r="G128" s="224"/>
      <c r="H128" s="224"/>
      <c r="I128" s="221" t="s">
        <v>603</v>
      </c>
      <c r="J128" s="223">
        <v>360</v>
      </c>
      <c r="K128" s="223" t="s">
        <v>604</v>
      </c>
      <c r="L128" s="223">
        <v>160</v>
      </c>
      <c r="M128" s="223">
        <v>170</v>
      </c>
      <c r="N128" s="223">
        <v>175</v>
      </c>
    </row>
    <row r="129" spans="1:14" s="218" customFormat="1" ht="51.75" customHeight="1" x14ac:dyDescent="0.25">
      <c r="A129" s="219"/>
      <c r="B129" s="219"/>
      <c r="C129" s="219"/>
      <c r="D129" s="224"/>
      <c r="E129" s="224"/>
      <c r="F129" s="224"/>
      <c r="G129" s="224"/>
      <c r="H129" s="224"/>
      <c r="I129" s="221" t="s">
        <v>605</v>
      </c>
      <c r="J129" s="223">
        <v>6942</v>
      </c>
      <c r="K129" s="223" t="s">
        <v>606</v>
      </c>
      <c r="L129" s="223">
        <v>2300</v>
      </c>
      <c r="M129" s="223">
        <v>2400</v>
      </c>
      <c r="N129" s="223">
        <v>2500</v>
      </c>
    </row>
    <row r="130" spans="1:14" s="218" customFormat="1" ht="14.25" x14ac:dyDescent="0.25">
      <c r="A130" s="219"/>
      <c r="B130" s="219"/>
      <c r="C130" s="219"/>
      <c r="D130" s="224"/>
      <c r="E130" s="224"/>
      <c r="F130" s="224"/>
      <c r="G130" s="224"/>
      <c r="H130" s="224"/>
      <c r="I130" s="221" t="s">
        <v>599</v>
      </c>
      <c r="J130" s="223">
        <v>755</v>
      </c>
      <c r="K130" s="223" t="s">
        <v>450</v>
      </c>
      <c r="L130" s="223">
        <v>100</v>
      </c>
      <c r="M130" s="223">
        <v>100</v>
      </c>
      <c r="N130" s="223">
        <v>100</v>
      </c>
    </row>
    <row r="131" spans="1:14" s="218" customFormat="1" ht="48" x14ac:dyDescent="0.25">
      <c r="A131" s="219"/>
      <c r="B131" s="219"/>
      <c r="C131" s="219"/>
      <c r="D131" s="224"/>
      <c r="E131" s="224"/>
      <c r="F131" s="224"/>
      <c r="G131" s="224"/>
      <c r="H131" s="224"/>
      <c r="I131" s="221" t="s">
        <v>607</v>
      </c>
      <c r="J131" s="223">
        <v>328</v>
      </c>
      <c r="K131" s="223" t="s">
        <v>608</v>
      </c>
      <c r="L131" s="223">
        <v>260</v>
      </c>
      <c r="M131" s="223">
        <v>280</v>
      </c>
      <c r="N131" s="223">
        <v>280</v>
      </c>
    </row>
    <row r="132" spans="1:14" s="218" customFormat="1" ht="14.25" x14ac:dyDescent="0.25">
      <c r="A132" s="219"/>
      <c r="B132" s="219"/>
      <c r="C132" s="219"/>
      <c r="D132" s="224"/>
      <c r="E132" s="224"/>
      <c r="F132" s="224"/>
      <c r="G132" s="224"/>
      <c r="H132" s="224"/>
      <c r="I132" s="221" t="s">
        <v>599</v>
      </c>
      <c r="J132" s="223">
        <v>31</v>
      </c>
      <c r="K132" s="223" t="s">
        <v>493</v>
      </c>
      <c r="L132" s="223">
        <v>80</v>
      </c>
      <c r="M132" s="223">
        <v>80</v>
      </c>
      <c r="N132" s="223">
        <v>80</v>
      </c>
    </row>
    <row r="133" spans="1:14" s="218" customFormat="1" ht="48" x14ac:dyDescent="0.25">
      <c r="A133" s="219"/>
      <c r="B133" s="219"/>
      <c r="C133" s="219"/>
      <c r="D133" s="224"/>
      <c r="E133" s="224"/>
      <c r="F133" s="224"/>
      <c r="G133" s="224"/>
      <c r="H133" s="224"/>
      <c r="I133" s="221" t="s">
        <v>609</v>
      </c>
      <c r="J133" s="223">
        <v>5951</v>
      </c>
      <c r="K133" s="223" t="s">
        <v>610</v>
      </c>
      <c r="L133" s="223">
        <v>4000</v>
      </c>
      <c r="M133" s="223">
        <v>4000</v>
      </c>
      <c r="N133" s="223">
        <v>4000</v>
      </c>
    </row>
    <row r="134" spans="1:14" s="218" customFormat="1" ht="14.25" x14ac:dyDescent="0.25">
      <c r="A134" s="219"/>
      <c r="B134" s="219"/>
      <c r="C134" s="219"/>
      <c r="D134" s="224"/>
      <c r="E134" s="224"/>
      <c r="F134" s="224"/>
      <c r="G134" s="224"/>
      <c r="H134" s="224"/>
      <c r="I134" s="221" t="s">
        <v>599</v>
      </c>
      <c r="J134" s="223">
        <v>609</v>
      </c>
      <c r="K134" s="223" t="s">
        <v>611</v>
      </c>
      <c r="L134" s="223">
        <v>500</v>
      </c>
      <c r="M134" s="223">
        <v>500</v>
      </c>
      <c r="N134" s="223">
        <v>500</v>
      </c>
    </row>
    <row r="135" spans="1:14" s="218" customFormat="1" ht="39.75" customHeight="1" x14ac:dyDescent="0.25">
      <c r="A135" s="219"/>
      <c r="B135" s="219"/>
      <c r="C135" s="219"/>
      <c r="D135" s="224"/>
      <c r="E135" s="224"/>
      <c r="F135" s="224"/>
      <c r="G135" s="224"/>
      <c r="H135" s="224"/>
      <c r="I135" s="221" t="s">
        <v>612</v>
      </c>
      <c r="J135" s="223">
        <v>3434</v>
      </c>
      <c r="K135" s="223" t="s">
        <v>613</v>
      </c>
      <c r="L135" s="223">
        <v>3600</v>
      </c>
      <c r="M135" s="223">
        <v>3600</v>
      </c>
      <c r="N135" s="223">
        <v>3600</v>
      </c>
    </row>
    <row r="136" spans="1:14" s="218" customFormat="1" ht="14.25" x14ac:dyDescent="0.25">
      <c r="A136" s="219"/>
      <c r="B136" s="219"/>
      <c r="C136" s="219"/>
      <c r="D136" s="224"/>
      <c r="E136" s="224"/>
      <c r="F136" s="224"/>
      <c r="G136" s="224"/>
      <c r="H136" s="224"/>
      <c r="I136" s="221" t="s">
        <v>599</v>
      </c>
      <c r="J136" s="223">
        <v>439</v>
      </c>
      <c r="K136" s="223" t="s">
        <v>450</v>
      </c>
      <c r="L136" s="223">
        <v>100</v>
      </c>
      <c r="M136" s="223">
        <v>100</v>
      </c>
      <c r="N136" s="223">
        <v>100</v>
      </c>
    </row>
    <row r="137" spans="1:14" s="218" customFormat="1" ht="38.25" customHeight="1" x14ac:dyDescent="0.25">
      <c r="A137" s="219"/>
      <c r="B137" s="219"/>
      <c r="C137" s="219"/>
      <c r="D137" s="224"/>
      <c r="E137" s="224"/>
      <c r="F137" s="224"/>
      <c r="G137" s="224"/>
      <c r="H137" s="224"/>
      <c r="I137" s="221" t="s">
        <v>614</v>
      </c>
      <c r="J137" s="223">
        <v>6594</v>
      </c>
      <c r="K137" s="223" t="s">
        <v>615</v>
      </c>
      <c r="L137" s="223">
        <v>3800</v>
      </c>
      <c r="M137" s="223">
        <v>3800</v>
      </c>
      <c r="N137" s="223">
        <v>3800</v>
      </c>
    </row>
    <row r="138" spans="1:14" s="218" customFormat="1" ht="14.25" x14ac:dyDescent="0.25">
      <c r="A138" s="219"/>
      <c r="B138" s="219"/>
      <c r="C138" s="219"/>
      <c r="D138" s="224"/>
      <c r="E138" s="224"/>
      <c r="F138" s="224"/>
      <c r="G138" s="224"/>
      <c r="H138" s="224"/>
      <c r="I138" s="221" t="s">
        <v>599</v>
      </c>
      <c r="J138" s="223">
        <v>617</v>
      </c>
      <c r="K138" s="223" t="s">
        <v>616</v>
      </c>
      <c r="L138" s="223">
        <v>200</v>
      </c>
      <c r="M138" s="223">
        <v>200</v>
      </c>
      <c r="N138" s="223">
        <v>200</v>
      </c>
    </row>
    <row r="139" spans="1:14" s="218" customFormat="1" ht="28.5" customHeight="1" x14ac:dyDescent="0.25">
      <c r="A139" s="219"/>
      <c r="B139" s="219"/>
      <c r="C139" s="219"/>
      <c r="D139" s="224"/>
      <c r="E139" s="224"/>
      <c r="F139" s="224"/>
      <c r="G139" s="224"/>
      <c r="H139" s="224"/>
      <c r="I139" s="221" t="s">
        <v>617</v>
      </c>
      <c r="J139" s="223">
        <v>302</v>
      </c>
      <c r="K139" s="223" t="s">
        <v>618</v>
      </c>
      <c r="L139" s="223">
        <v>490</v>
      </c>
      <c r="M139" s="223">
        <v>510</v>
      </c>
      <c r="N139" s="223">
        <v>510</v>
      </c>
    </row>
    <row r="140" spans="1:14" s="218" customFormat="1" ht="14.25" x14ac:dyDescent="0.25">
      <c r="A140" s="219"/>
      <c r="B140" s="219"/>
      <c r="C140" s="219"/>
      <c r="D140" s="224"/>
      <c r="E140" s="224"/>
      <c r="F140" s="224"/>
      <c r="G140" s="224"/>
      <c r="H140" s="224"/>
      <c r="I140" s="221" t="s">
        <v>599</v>
      </c>
      <c r="J140" s="223">
        <v>37</v>
      </c>
      <c r="K140" s="223" t="s">
        <v>619</v>
      </c>
      <c r="L140" s="223">
        <v>60</v>
      </c>
      <c r="M140" s="223">
        <v>60</v>
      </c>
      <c r="N140" s="223">
        <v>60</v>
      </c>
    </row>
    <row r="141" spans="1:14" s="218" customFormat="1" ht="39" customHeight="1" x14ac:dyDescent="0.25">
      <c r="A141" s="219"/>
      <c r="B141" s="219"/>
      <c r="C141" s="219"/>
      <c r="D141" s="224"/>
      <c r="E141" s="224"/>
      <c r="F141" s="224"/>
      <c r="G141" s="224"/>
      <c r="H141" s="224"/>
      <c r="I141" s="221" t="s">
        <v>620</v>
      </c>
      <c r="J141" s="223">
        <v>11.5</v>
      </c>
      <c r="K141" s="223" t="s">
        <v>621</v>
      </c>
      <c r="L141" s="223">
        <v>15.3</v>
      </c>
      <c r="M141" s="223">
        <v>15.4</v>
      </c>
      <c r="N141" s="223">
        <v>15.2</v>
      </c>
    </row>
    <row r="142" spans="1:14" s="218" customFormat="1" ht="14.25" x14ac:dyDescent="0.25">
      <c r="A142" s="219"/>
      <c r="B142" s="219"/>
      <c r="C142" s="219"/>
      <c r="D142" s="224"/>
      <c r="E142" s="224"/>
      <c r="F142" s="224"/>
      <c r="G142" s="224"/>
      <c r="H142" s="224"/>
      <c r="I142" s="221" t="s">
        <v>599</v>
      </c>
      <c r="J142" s="223">
        <v>50</v>
      </c>
      <c r="K142" s="223" t="s">
        <v>619</v>
      </c>
      <c r="L142" s="223">
        <v>60</v>
      </c>
      <c r="M142" s="223">
        <v>60</v>
      </c>
      <c r="N142" s="223">
        <v>60</v>
      </c>
    </row>
    <row r="143" spans="1:14" s="218" customFormat="1" ht="14.25" x14ac:dyDescent="0.25">
      <c r="A143" s="219"/>
      <c r="B143" s="219"/>
      <c r="C143" s="219"/>
      <c r="D143" s="224"/>
      <c r="E143" s="224"/>
      <c r="F143" s="224"/>
      <c r="G143" s="224"/>
      <c r="H143" s="224"/>
      <c r="I143" s="221" t="s">
        <v>622</v>
      </c>
      <c r="J143" s="223">
        <v>10.4</v>
      </c>
      <c r="K143" s="223" t="s">
        <v>623</v>
      </c>
      <c r="L143" s="223">
        <v>13.8</v>
      </c>
      <c r="M143" s="223">
        <v>14.3</v>
      </c>
      <c r="N143" s="223">
        <v>14.1</v>
      </c>
    </row>
    <row r="144" spans="1:14" s="218" customFormat="1" ht="48.75" customHeight="1" x14ac:dyDescent="0.25">
      <c r="A144" s="219"/>
      <c r="B144" s="219"/>
      <c r="C144" s="219"/>
      <c r="D144" s="224"/>
      <c r="E144" s="224"/>
      <c r="F144" s="224"/>
      <c r="G144" s="224"/>
      <c r="H144" s="224"/>
      <c r="I144" s="221" t="s">
        <v>624</v>
      </c>
      <c r="J144" s="223">
        <v>12.5</v>
      </c>
      <c r="K144" s="223" t="s">
        <v>625</v>
      </c>
      <c r="L144" s="223">
        <v>8.1</v>
      </c>
      <c r="M144" s="223">
        <v>8.4</v>
      </c>
      <c r="N144" s="223">
        <v>8.3000000000000007</v>
      </c>
    </row>
    <row r="145" spans="1:14" s="218" customFormat="1" ht="14.25" x14ac:dyDescent="0.25">
      <c r="A145" s="219"/>
      <c r="B145" s="219"/>
      <c r="C145" s="219"/>
      <c r="D145" s="224"/>
      <c r="E145" s="224"/>
      <c r="F145" s="224"/>
      <c r="G145" s="224"/>
      <c r="H145" s="224"/>
      <c r="I145" s="221" t="s">
        <v>599</v>
      </c>
      <c r="J145" s="223">
        <v>41.8</v>
      </c>
      <c r="K145" s="223" t="s">
        <v>493</v>
      </c>
      <c r="L145" s="223">
        <v>80</v>
      </c>
      <c r="M145" s="223">
        <v>80</v>
      </c>
      <c r="N145" s="223">
        <v>80</v>
      </c>
    </row>
    <row r="146" spans="1:14" s="218" customFormat="1" ht="14.25" x14ac:dyDescent="0.25">
      <c r="A146" s="219"/>
      <c r="B146" s="219"/>
      <c r="C146" s="219"/>
      <c r="D146" s="224"/>
      <c r="E146" s="224"/>
      <c r="F146" s="224"/>
      <c r="G146" s="224"/>
      <c r="H146" s="224"/>
      <c r="I146" s="221" t="s">
        <v>622</v>
      </c>
      <c r="J146" s="223">
        <v>11.7</v>
      </c>
      <c r="K146" s="223" t="s">
        <v>626</v>
      </c>
      <c r="L146" s="223">
        <v>5.8</v>
      </c>
      <c r="M146" s="223">
        <v>6.2</v>
      </c>
      <c r="N146" s="223">
        <v>6.1</v>
      </c>
    </row>
    <row r="147" spans="1:14" s="218" customFormat="1" ht="57" customHeight="1" x14ac:dyDescent="0.25">
      <c r="A147" s="219"/>
      <c r="B147" s="219"/>
      <c r="C147" s="219"/>
      <c r="D147" s="224"/>
      <c r="E147" s="224"/>
      <c r="F147" s="224"/>
      <c r="G147" s="224"/>
      <c r="H147" s="224"/>
      <c r="I147" s="221" t="s">
        <v>627</v>
      </c>
      <c r="J147" s="223">
        <v>100</v>
      </c>
      <c r="K147" s="223" t="s">
        <v>501</v>
      </c>
      <c r="L147" s="223">
        <v>71.8</v>
      </c>
      <c r="M147" s="223">
        <v>72.7</v>
      </c>
      <c r="N147" s="223">
        <v>74.599999999999994</v>
      </c>
    </row>
    <row r="148" spans="1:14" s="218" customFormat="1" ht="14.25" x14ac:dyDescent="0.25">
      <c r="A148" s="219"/>
      <c r="B148" s="219"/>
      <c r="C148" s="219"/>
      <c r="D148" s="224"/>
      <c r="E148" s="224"/>
      <c r="F148" s="224"/>
      <c r="G148" s="224"/>
      <c r="H148" s="224"/>
      <c r="I148" s="221" t="s">
        <v>599</v>
      </c>
      <c r="J148" s="223">
        <v>100</v>
      </c>
      <c r="K148" s="223" t="s">
        <v>450</v>
      </c>
      <c r="L148" s="223">
        <v>100</v>
      </c>
      <c r="M148" s="223">
        <v>100</v>
      </c>
      <c r="N148" s="223">
        <v>100</v>
      </c>
    </row>
    <row r="149" spans="1:14" s="218" customFormat="1" ht="16.5" customHeight="1" x14ac:dyDescent="0.25">
      <c r="A149" s="219"/>
      <c r="B149" s="219"/>
      <c r="C149" s="219"/>
      <c r="D149" s="224"/>
      <c r="E149" s="224"/>
      <c r="F149" s="224"/>
      <c r="G149" s="224"/>
      <c r="H149" s="224"/>
      <c r="I149" s="221" t="s">
        <v>622</v>
      </c>
      <c r="J149" s="223">
        <v>100</v>
      </c>
      <c r="K149" s="223" t="s">
        <v>628</v>
      </c>
      <c r="L149" s="223">
        <v>70.900000000000006</v>
      </c>
      <c r="M149" s="223">
        <v>71.8</v>
      </c>
      <c r="N149" s="223">
        <v>73.8</v>
      </c>
    </row>
    <row r="150" spans="1:14" s="218" customFormat="1" ht="30" customHeight="1" x14ac:dyDescent="0.25">
      <c r="A150" s="219"/>
      <c r="B150" s="219"/>
      <c r="C150" s="219"/>
      <c r="D150" s="230" t="s">
        <v>629</v>
      </c>
      <c r="E150" s="313" t="s">
        <v>630</v>
      </c>
      <c r="F150" s="313"/>
      <c r="G150" s="313"/>
      <c r="H150" s="313"/>
      <c r="I150" s="313"/>
      <c r="J150" s="220">
        <f>'Հ4  '!H124</f>
        <v>768252.61899999995</v>
      </c>
      <c r="K150" s="220">
        <f>'Հ4  '!I124</f>
        <v>884564.2</v>
      </c>
      <c r="L150" s="220">
        <f>'Հ4  '!J124</f>
        <v>944183.8</v>
      </c>
      <c r="M150" s="220">
        <f>'Հ4  '!K124</f>
        <v>949405.40000000014</v>
      </c>
      <c r="N150" s="220">
        <f>'Հ4  '!L124</f>
        <v>953303.4</v>
      </c>
    </row>
    <row r="151" spans="1:14" s="218" customFormat="1" ht="33" customHeight="1" x14ac:dyDescent="0.25">
      <c r="A151" s="219"/>
      <c r="B151" s="219"/>
      <c r="C151" s="219"/>
      <c r="D151" s="224"/>
      <c r="E151" s="224"/>
      <c r="F151" s="313" t="s">
        <v>631</v>
      </c>
      <c r="G151" s="313"/>
      <c r="H151" s="313"/>
      <c r="I151" s="313"/>
      <c r="J151" s="313"/>
      <c r="K151" s="313"/>
      <c r="L151" s="221"/>
      <c r="M151" s="221"/>
      <c r="N151" s="222"/>
    </row>
    <row r="152" spans="1:14" s="218" customFormat="1" ht="16.5" customHeight="1" x14ac:dyDescent="0.25">
      <c r="A152" s="219"/>
      <c r="B152" s="219"/>
      <c r="C152" s="219"/>
      <c r="D152" s="224"/>
      <c r="E152" s="224"/>
      <c r="F152" s="224"/>
      <c r="G152" s="313" t="s">
        <v>444</v>
      </c>
      <c r="H152" s="313"/>
      <c r="I152" s="313"/>
      <c r="J152" s="313"/>
      <c r="K152" s="313"/>
      <c r="L152" s="221"/>
      <c r="M152" s="221"/>
      <c r="N152" s="222"/>
    </row>
    <row r="153" spans="1:14" s="218" customFormat="1" ht="19.5" customHeight="1" x14ac:dyDescent="0.25">
      <c r="A153" s="219"/>
      <c r="B153" s="219"/>
      <c r="C153" s="219"/>
      <c r="D153" s="224"/>
      <c r="E153" s="224"/>
      <c r="F153" s="224"/>
      <c r="G153" s="224"/>
      <c r="H153" s="313" t="s">
        <v>632</v>
      </c>
      <c r="I153" s="313"/>
      <c r="J153" s="313"/>
      <c r="K153" s="313"/>
      <c r="L153" s="221"/>
      <c r="M153" s="221"/>
      <c r="N153" s="222"/>
    </row>
    <row r="154" spans="1:14" s="218" customFormat="1" ht="15.75" customHeight="1" x14ac:dyDescent="0.25">
      <c r="A154" s="219"/>
      <c r="B154" s="219"/>
      <c r="C154" s="219"/>
      <c r="D154" s="224"/>
      <c r="E154" s="224"/>
      <c r="F154" s="224"/>
      <c r="G154" s="224"/>
      <c r="H154" s="224"/>
      <c r="I154" s="221" t="s">
        <v>633</v>
      </c>
      <c r="J154" s="223">
        <v>13883</v>
      </c>
      <c r="K154" s="223">
        <v>14818</v>
      </c>
      <c r="L154" s="221">
        <v>16533</v>
      </c>
      <c r="M154" s="221">
        <v>17905</v>
      </c>
      <c r="N154" s="221">
        <v>19277</v>
      </c>
    </row>
    <row r="155" spans="1:14" s="218" customFormat="1" ht="14.25" x14ac:dyDescent="0.25">
      <c r="A155" s="219"/>
      <c r="B155" s="219"/>
      <c r="C155" s="219"/>
      <c r="D155" s="224"/>
      <c r="E155" s="224"/>
      <c r="F155" s="224"/>
      <c r="G155" s="224"/>
      <c r="H155" s="224"/>
      <c r="I155" s="221" t="s">
        <v>634</v>
      </c>
      <c r="J155" s="223">
        <v>584</v>
      </c>
      <c r="K155" s="223">
        <v>654</v>
      </c>
      <c r="L155" s="221">
        <v>697</v>
      </c>
      <c r="M155" s="221">
        <v>737</v>
      </c>
      <c r="N155" s="221">
        <v>777</v>
      </c>
    </row>
    <row r="156" spans="1:14" s="218" customFormat="1" ht="14.25" x14ac:dyDescent="0.25">
      <c r="A156" s="219"/>
      <c r="B156" s="219"/>
      <c r="C156" s="219"/>
      <c r="D156" s="224"/>
      <c r="E156" s="224"/>
      <c r="F156" s="224"/>
      <c r="G156" s="224"/>
      <c r="H156" s="224"/>
      <c r="I156" s="221" t="s">
        <v>635</v>
      </c>
      <c r="J156" s="223">
        <v>13257</v>
      </c>
      <c r="K156" s="223">
        <v>14117</v>
      </c>
      <c r="L156" s="221">
        <v>15776</v>
      </c>
      <c r="M156" s="221">
        <v>17096</v>
      </c>
      <c r="N156" s="221">
        <v>18416</v>
      </c>
    </row>
    <row r="157" spans="1:14" s="218" customFormat="1" ht="14.25" x14ac:dyDescent="0.25">
      <c r="A157" s="219"/>
      <c r="B157" s="219"/>
      <c r="C157" s="219"/>
      <c r="D157" s="224"/>
      <c r="E157" s="224"/>
      <c r="F157" s="224"/>
      <c r="G157" s="224"/>
      <c r="H157" s="224"/>
      <c r="I157" s="221" t="s">
        <v>636</v>
      </c>
      <c r="J157" s="223">
        <v>42</v>
      </c>
      <c r="K157" s="223">
        <v>47</v>
      </c>
      <c r="L157" s="221">
        <v>60</v>
      </c>
      <c r="M157" s="221">
        <v>72</v>
      </c>
      <c r="N157" s="221">
        <v>84</v>
      </c>
    </row>
    <row r="158" spans="1:14" s="218" customFormat="1" ht="24" x14ac:dyDescent="0.25">
      <c r="A158" s="219"/>
      <c r="B158" s="219"/>
      <c r="C158" s="219"/>
      <c r="D158" s="224"/>
      <c r="E158" s="224"/>
      <c r="F158" s="224"/>
      <c r="G158" s="224"/>
      <c r="H158" s="224"/>
      <c r="I158" s="221" t="s">
        <v>637</v>
      </c>
      <c r="J158" s="223">
        <v>45</v>
      </c>
      <c r="K158" s="223">
        <v>50</v>
      </c>
      <c r="L158" s="221">
        <v>50</v>
      </c>
      <c r="M158" s="221">
        <v>50</v>
      </c>
      <c r="N158" s="221">
        <v>50</v>
      </c>
    </row>
    <row r="159" spans="1:14" s="218" customFormat="1" ht="14.25" x14ac:dyDescent="0.25">
      <c r="A159" s="219"/>
      <c r="B159" s="219"/>
      <c r="C159" s="219"/>
      <c r="D159" s="224"/>
      <c r="E159" s="224"/>
      <c r="F159" s="224"/>
      <c r="G159" s="224"/>
      <c r="H159" s="224"/>
      <c r="I159" s="221" t="s">
        <v>634</v>
      </c>
      <c r="J159" s="223">
        <v>6</v>
      </c>
      <c r="K159" s="223">
        <v>10</v>
      </c>
      <c r="L159" s="221">
        <v>10</v>
      </c>
      <c r="M159" s="221">
        <v>10</v>
      </c>
      <c r="N159" s="221">
        <v>10</v>
      </c>
    </row>
    <row r="160" spans="1:14" s="218" customFormat="1" ht="14.25" x14ac:dyDescent="0.25">
      <c r="A160" s="219"/>
      <c r="B160" s="219"/>
      <c r="C160" s="219"/>
      <c r="D160" s="224"/>
      <c r="E160" s="224"/>
      <c r="F160" s="224"/>
      <c r="G160" s="224"/>
      <c r="H160" s="224"/>
      <c r="I160" s="221" t="s">
        <v>635</v>
      </c>
      <c r="J160" s="223">
        <v>39</v>
      </c>
      <c r="K160" s="223">
        <v>40</v>
      </c>
      <c r="L160" s="221">
        <v>40</v>
      </c>
      <c r="M160" s="221">
        <v>40</v>
      </c>
      <c r="N160" s="221">
        <v>40</v>
      </c>
    </row>
    <row r="161" spans="1:14" s="218" customFormat="1" ht="14.25" x14ac:dyDescent="0.25">
      <c r="A161" s="219"/>
      <c r="B161" s="219"/>
      <c r="C161" s="219"/>
      <c r="D161" s="224"/>
      <c r="E161" s="224"/>
      <c r="F161" s="224"/>
      <c r="G161" s="224"/>
      <c r="H161" s="224"/>
      <c r="I161" s="221" t="s">
        <v>636</v>
      </c>
      <c r="J161" s="223">
        <v>0</v>
      </c>
      <c r="K161" s="223" t="s">
        <v>638</v>
      </c>
      <c r="L161" s="221">
        <v>0</v>
      </c>
      <c r="M161" s="221">
        <v>0</v>
      </c>
      <c r="N161" s="221">
        <v>0</v>
      </c>
    </row>
    <row r="162" spans="1:14" s="218" customFormat="1" ht="24.75" customHeight="1" x14ac:dyDescent="0.25">
      <c r="A162" s="219"/>
      <c r="B162" s="219"/>
      <c r="C162" s="219"/>
      <c r="D162" s="224"/>
      <c r="E162" s="224"/>
      <c r="F162" s="224"/>
      <c r="G162" s="224"/>
      <c r="H162" s="224"/>
      <c r="I162" s="221" t="s">
        <v>639</v>
      </c>
      <c r="J162" s="223">
        <v>3574</v>
      </c>
      <c r="K162" s="223">
        <v>3700</v>
      </c>
      <c r="L162" s="221">
        <v>3800</v>
      </c>
      <c r="M162" s="221">
        <v>3900</v>
      </c>
      <c r="N162" s="221">
        <v>4000</v>
      </c>
    </row>
    <row r="163" spans="1:14" s="218" customFormat="1" ht="14.25" x14ac:dyDescent="0.25">
      <c r="A163" s="219"/>
      <c r="B163" s="219"/>
      <c r="C163" s="219"/>
      <c r="D163" s="224"/>
      <c r="E163" s="224"/>
      <c r="F163" s="224"/>
      <c r="G163" s="224"/>
      <c r="H163" s="224"/>
      <c r="I163" s="221" t="s">
        <v>634</v>
      </c>
      <c r="J163" s="223">
        <v>280</v>
      </c>
      <c r="K163" s="223">
        <v>300</v>
      </c>
      <c r="L163" s="221">
        <v>315</v>
      </c>
      <c r="M163" s="221">
        <v>330</v>
      </c>
      <c r="N163" s="221">
        <v>345</v>
      </c>
    </row>
    <row r="164" spans="1:14" s="218" customFormat="1" ht="14.25" x14ac:dyDescent="0.25">
      <c r="A164" s="219"/>
      <c r="B164" s="219"/>
      <c r="C164" s="219"/>
      <c r="D164" s="224"/>
      <c r="E164" s="224"/>
      <c r="F164" s="224"/>
      <c r="G164" s="224"/>
      <c r="H164" s="224"/>
      <c r="I164" s="221" t="s">
        <v>635</v>
      </c>
      <c r="J164" s="223">
        <v>3281</v>
      </c>
      <c r="K164" s="223">
        <v>3390</v>
      </c>
      <c r="L164" s="221">
        <v>3473</v>
      </c>
      <c r="M164" s="221">
        <v>3556</v>
      </c>
      <c r="N164" s="221">
        <v>3639</v>
      </c>
    </row>
    <row r="165" spans="1:14" s="218" customFormat="1" ht="14.25" x14ac:dyDescent="0.25">
      <c r="A165" s="219"/>
      <c r="B165" s="219"/>
      <c r="C165" s="219"/>
      <c r="D165" s="224"/>
      <c r="E165" s="224"/>
      <c r="F165" s="224"/>
      <c r="G165" s="224"/>
      <c r="H165" s="224"/>
      <c r="I165" s="221" t="s">
        <v>636</v>
      </c>
      <c r="J165" s="223">
        <v>8</v>
      </c>
      <c r="K165" s="223">
        <v>10</v>
      </c>
      <c r="L165" s="221">
        <v>12</v>
      </c>
      <c r="M165" s="221">
        <v>14</v>
      </c>
      <c r="N165" s="221">
        <v>16</v>
      </c>
    </row>
    <row r="166" spans="1:14" s="218" customFormat="1" ht="37.5" customHeight="1" x14ac:dyDescent="0.25">
      <c r="A166" s="219"/>
      <c r="B166" s="219"/>
      <c r="C166" s="219"/>
      <c r="D166" s="224"/>
      <c r="E166" s="224"/>
      <c r="F166" s="224"/>
      <c r="G166" s="224"/>
      <c r="H166" s="224"/>
      <c r="I166" s="221" t="s">
        <v>641</v>
      </c>
      <c r="J166" s="223">
        <v>160</v>
      </c>
      <c r="K166" s="223">
        <v>180</v>
      </c>
      <c r="L166" s="221">
        <v>200</v>
      </c>
      <c r="M166" s="221">
        <v>220</v>
      </c>
      <c r="N166" s="221">
        <v>240</v>
      </c>
    </row>
    <row r="167" spans="1:14" s="218" customFormat="1" ht="14.25" x14ac:dyDescent="0.25">
      <c r="A167" s="219"/>
      <c r="B167" s="219"/>
      <c r="C167" s="219"/>
      <c r="D167" s="224"/>
      <c r="E167" s="224"/>
      <c r="F167" s="224"/>
      <c r="G167" s="224"/>
      <c r="H167" s="224"/>
      <c r="I167" s="221" t="s">
        <v>642</v>
      </c>
      <c r="J167" s="223">
        <v>7143</v>
      </c>
      <c r="K167" s="223">
        <v>8000</v>
      </c>
      <c r="L167" s="221">
        <v>9000</v>
      </c>
      <c r="M167" s="221">
        <v>10000</v>
      </c>
      <c r="N167" s="221">
        <v>11000</v>
      </c>
    </row>
    <row r="168" spans="1:14" s="218" customFormat="1" ht="14.25" x14ac:dyDescent="0.25">
      <c r="A168" s="219"/>
      <c r="B168" s="219"/>
      <c r="C168" s="219"/>
      <c r="D168" s="224"/>
      <c r="E168" s="224"/>
      <c r="F168" s="224"/>
      <c r="G168" s="224"/>
      <c r="H168" s="224"/>
      <c r="I168" s="221" t="s">
        <v>634</v>
      </c>
      <c r="J168" s="223">
        <v>211</v>
      </c>
      <c r="K168" s="223">
        <v>220</v>
      </c>
      <c r="L168" s="221">
        <v>230</v>
      </c>
      <c r="M168" s="221">
        <v>239</v>
      </c>
      <c r="N168" s="221">
        <v>248</v>
      </c>
    </row>
    <row r="169" spans="1:14" s="218" customFormat="1" ht="14.25" x14ac:dyDescent="0.25">
      <c r="A169" s="219"/>
      <c r="B169" s="219"/>
      <c r="C169" s="219"/>
      <c r="D169" s="224"/>
      <c r="E169" s="224"/>
      <c r="F169" s="224"/>
      <c r="G169" s="224"/>
      <c r="H169" s="224"/>
      <c r="I169" s="221" t="s">
        <v>635</v>
      </c>
      <c r="J169" s="223">
        <v>6931</v>
      </c>
      <c r="K169" s="223">
        <v>7776</v>
      </c>
      <c r="L169" s="221">
        <v>8764</v>
      </c>
      <c r="M169" s="221">
        <v>9753</v>
      </c>
      <c r="N169" s="221">
        <v>10742</v>
      </c>
    </row>
    <row r="170" spans="1:14" s="218" customFormat="1" ht="14.25" x14ac:dyDescent="0.25">
      <c r="A170" s="219"/>
      <c r="B170" s="219"/>
      <c r="C170" s="219"/>
      <c r="D170" s="224"/>
      <c r="E170" s="224"/>
      <c r="F170" s="224"/>
      <c r="G170" s="224"/>
      <c r="H170" s="224"/>
      <c r="I170" s="221" t="s">
        <v>636</v>
      </c>
      <c r="J170" s="223">
        <v>1</v>
      </c>
      <c r="K170" s="223">
        <v>4</v>
      </c>
      <c r="L170" s="221">
        <v>6</v>
      </c>
      <c r="M170" s="221">
        <v>8</v>
      </c>
      <c r="N170" s="221">
        <v>10</v>
      </c>
    </row>
    <row r="171" spans="1:14" s="218" customFormat="1" ht="30.75" customHeight="1" x14ac:dyDescent="0.25">
      <c r="A171" s="219"/>
      <c r="B171" s="219"/>
      <c r="C171" s="219"/>
      <c r="D171" s="224"/>
      <c r="E171" s="224"/>
      <c r="F171" s="224"/>
      <c r="G171" s="224"/>
      <c r="H171" s="224"/>
      <c r="I171" s="221" t="s">
        <v>644</v>
      </c>
      <c r="J171" s="223">
        <v>253</v>
      </c>
      <c r="K171" s="223">
        <v>300</v>
      </c>
      <c r="L171" s="221">
        <v>340</v>
      </c>
      <c r="M171" s="221">
        <v>380</v>
      </c>
      <c r="N171" s="221">
        <v>420</v>
      </c>
    </row>
    <row r="172" spans="1:14" s="218" customFormat="1" ht="14.25" x14ac:dyDescent="0.25">
      <c r="A172" s="219"/>
      <c r="B172" s="219"/>
      <c r="C172" s="219"/>
      <c r="D172" s="224"/>
      <c r="E172" s="224"/>
      <c r="F172" s="224"/>
      <c r="G172" s="224"/>
      <c r="H172" s="224"/>
      <c r="I172" s="221" t="s">
        <v>634</v>
      </c>
      <c r="J172" s="223">
        <v>14</v>
      </c>
      <c r="K172" s="223">
        <v>18</v>
      </c>
      <c r="L172" s="221">
        <v>22</v>
      </c>
      <c r="M172" s="221">
        <v>26</v>
      </c>
      <c r="N172" s="221">
        <v>30</v>
      </c>
    </row>
    <row r="173" spans="1:14" s="218" customFormat="1" ht="14.25" x14ac:dyDescent="0.25">
      <c r="A173" s="219"/>
      <c r="B173" s="219"/>
      <c r="C173" s="219"/>
      <c r="D173" s="224"/>
      <c r="E173" s="224"/>
      <c r="F173" s="224"/>
      <c r="G173" s="224"/>
      <c r="H173" s="224"/>
      <c r="I173" s="221" t="s">
        <v>635</v>
      </c>
      <c r="J173" s="223">
        <v>239</v>
      </c>
      <c r="K173" s="223">
        <v>282</v>
      </c>
      <c r="L173" s="221">
        <v>318</v>
      </c>
      <c r="M173" s="221">
        <v>354</v>
      </c>
      <c r="N173" s="221">
        <v>390</v>
      </c>
    </row>
    <row r="174" spans="1:14" s="218" customFormat="1" ht="14.25" x14ac:dyDescent="0.25">
      <c r="A174" s="219"/>
      <c r="B174" s="219"/>
      <c r="C174" s="219"/>
      <c r="D174" s="224"/>
      <c r="E174" s="224"/>
      <c r="F174" s="224"/>
      <c r="G174" s="224"/>
      <c r="H174" s="224"/>
      <c r="I174" s="221" t="s">
        <v>636</v>
      </c>
      <c r="J174" s="223">
        <v>0</v>
      </c>
      <c r="K174" s="223" t="s">
        <v>638</v>
      </c>
      <c r="L174" s="221">
        <v>0</v>
      </c>
      <c r="M174" s="221">
        <v>0</v>
      </c>
      <c r="N174" s="221">
        <v>0</v>
      </c>
    </row>
    <row r="175" spans="1:14" s="218" customFormat="1" ht="33" customHeight="1" x14ac:dyDescent="0.25">
      <c r="A175" s="219"/>
      <c r="B175" s="219"/>
      <c r="C175" s="219"/>
      <c r="D175" s="224"/>
      <c r="E175" s="224"/>
      <c r="F175" s="224"/>
      <c r="G175" s="224"/>
      <c r="H175" s="224"/>
      <c r="I175" s="221" t="s">
        <v>645</v>
      </c>
      <c r="J175" s="223">
        <v>1048</v>
      </c>
      <c r="K175" s="223">
        <v>1148</v>
      </c>
      <c r="L175" s="221">
        <v>1248</v>
      </c>
      <c r="M175" s="221">
        <v>1348</v>
      </c>
      <c r="N175" s="221">
        <v>1448</v>
      </c>
    </row>
    <row r="176" spans="1:14" s="218" customFormat="1" ht="14.25" x14ac:dyDescent="0.25">
      <c r="A176" s="219"/>
      <c r="B176" s="219"/>
      <c r="C176" s="219"/>
      <c r="D176" s="224"/>
      <c r="E176" s="224"/>
      <c r="F176" s="224"/>
      <c r="G176" s="224"/>
      <c r="H176" s="224"/>
      <c r="I176" s="221" t="s">
        <v>634</v>
      </c>
      <c r="J176" s="223">
        <v>35</v>
      </c>
      <c r="K176" s="223">
        <v>40</v>
      </c>
      <c r="L176" s="221">
        <v>45</v>
      </c>
      <c r="M176" s="221">
        <v>50</v>
      </c>
      <c r="N176" s="221">
        <v>55</v>
      </c>
    </row>
    <row r="177" spans="1:14" s="218" customFormat="1" ht="14.25" x14ac:dyDescent="0.25">
      <c r="A177" s="219"/>
      <c r="B177" s="219"/>
      <c r="C177" s="219"/>
      <c r="D177" s="224"/>
      <c r="E177" s="224"/>
      <c r="F177" s="224"/>
      <c r="G177" s="224"/>
      <c r="H177" s="224"/>
      <c r="I177" s="221" t="s">
        <v>635</v>
      </c>
      <c r="J177" s="223">
        <v>1010</v>
      </c>
      <c r="K177" s="223">
        <v>1103</v>
      </c>
      <c r="L177" s="221">
        <v>1195</v>
      </c>
      <c r="M177" s="221">
        <v>1288</v>
      </c>
      <c r="N177" s="221">
        <v>1381</v>
      </c>
    </row>
    <row r="178" spans="1:14" s="218" customFormat="1" ht="14.25" x14ac:dyDescent="0.25">
      <c r="A178" s="219"/>
      <c r="B178" s="219"/>
      <c r="C178" s="219"/>
      <c r="D178" s="224"/>
      <c r="E178" s="224"/>
      <c r="F178" s="224"/>
      <c r="G178" s="224"/>
      <c r="H178" s="224"/>
      <c r="I178" s="221" t="s">
        <v>636</v>
      </c>
      <c r="J178" s="223">
        <v>3</v>
      </c>
      <c r="K178" s="223">
        <v>5</v>
      </c>
      <c r="L178" s="221">
        <v>8</v>
      </c>
      <c r="M178" s="221">
        <v>10</v>
      </c>
      <c r="N178" s="221">
        <v>12</v>
      </c>
    </row>
    <row r="179" spans="1:14" s="218" customFormat="1" ht="14.25" x14ac:dyDescent="0.25">
      <c r="A179" s="219"/>
      <c r="B179" s="219"/>
      <c r="C179" s="219"/>
      <c r="D179" s="224"/>
      <c r="E179" s="224"/>
      <c r="F179" s="224"/>
      <c r="G179" s="224"/>
      <c r="H179" s="224"/>
      <c r="I179" s="221" t="s">
        <v>646</v>
      </c>
      <c r="J179" s="223">
        <v>114</v>
      </c>
      <c r="K179" s="223">
        <v>145</v>
      </c>
      <c r="L179" s="221">
        <v>165</v>
      </c>
      <c r="M179" s="221">
        <v>175</v>
      </c>
      <c r="N179" s="221">
        <v>18</v>
      </c>
    </row>
    <row r="180" spans="1:14" s="218" customFormat="1" ht="14.25" x14ac:dyDescent="0.25">
      <c r="A180" s="219"/>
      <c r="B180" s="219"/>
      <c r="C180" s="219"/>
      <c r="D180" s="224"/>
      <c r="E180" s="224"/>
      <c r="F180" s="224"/>
      <c r="G180" s="224"/>
      <c r="H180" s="224"/>
      <c r="I180" s="221" t="s">
        <v>634</v>
      </c>
      <c r="J180" s="223">
        <v>10</v>
      </c>
      <c r="K180" s="223">
        <v>12</v>
      </c>
      <c r="L180" s="221">
        <v>14</v>
      </c>
      <c r="M180" s="221">
        <v>16</v>
      </c>
      <c r="N180" s="221">
        <v>18</v>
      </c>
    </row>
    <row r="181" spans="1:14" s="218" customFormat="1" ht="14.25" x14ac:dyDescent="0.25">
      <c r="A181" s="219"/>
      <c r="B181" s="219"/>
      <c r="C181" s="219"/>
      <c r="D181" s="224"/>
      <c r="E181" s="224"/>
      <c r="F181" s="224"/>
      <c r="G181" s="224"/>
      <c r="H181" s="224"/>
      <c r="I181" s="221" t="s">
        <v>635</v>
      </c>
      <c r="J181" s="223">
        <v>102</v>
      </c>
      <c r="K181" s="223">
        <v>127</v>
      </c>
      <c r="L181" s="221">
        <v>143</v>
      </c>
      <c r="M181" s="221">
        <v>149</v>
      </c>
      <c r="N181" s="221">
        <v>0</v>
      </c>
    </row>
    <row r="182" spans="1:14" s="218" customFormat="1" ht="14.25" x14ac:dyDescent="0.25">
      <c r="A182" s="219"/>
      <c r="B182" s="219"/>
      <c r="C182" s="219"/>
      <c r="D182" s="224"/>
      <c r="E182" s="224"/>
      <c r="F182" s="224"/>
      <c r="G182" s="224"/>
      <c r="H182" s="224"/>
      <c r="I182" s="221" t="s">
        <v>636</v>
      </c>
      <c r="J182" s="223">
        <v>2</v>
      </c>
      <c r="K182" s="223" t="s">
        <v>519</v>
      </c>
      <c r="L182" s="221">
        <v>8</v>
      </c>
      <c r="M182" s="221">
        <v>10</v>
      </c>
      <c r="N182" s="221">
        <v>0</v>
      </c>
    </row>
    <row r="183" spans="1:14" s="218" customFormat="1" ht="14.25" x14ac:dyDescent="0.25">
      <c r="A183" s="219"/>
      <c r="B183" s="219"/>
      <c r="C183" s="219"/>
      <c r="D183" s="224"/>
      <c r="E183" s="224"/>
      <c r="F183" s="224"/>
      <c r="G183" s="224"/>
      <c r="H183" s="224"/>
      <c r="I183" s="221" t="s">
        <v>647</v>
      </c>
      <c r="J183" s="223">
        <v>22</v>
      </c>
      <c r="K183" s="223">
        <v>33</v>
      </c>
      <c r="L183" s="221">
        <v>35</v>
      </c>
      <c r="M183" s="221">
        <v>38</v>
      </c>
      <c r="N183" s="221">
        <v>40</v>
      </c>
    </row>
    <row r="184" spans="1:14" s="218" customFormat="1" ht="14.25" x14ac:dyDescent="0.25">
      <c r="A184" s="219"/>
      <c r="B184" s="219"/>
      <c r="C184" s="219"/>
      <c r="D184" s="224"/>
      <c r="E184" s="224"/>
      <c r="F184" s="224"/>
      <c r="G184" s="224"/>
      <c r="H184" s="224"/>
      <c r="I184" s="221" t="s">
        <v>634</v>
      </c>
      <c r="J184" s="223">
        <v>1</v>
      </c>
      <c r="K184" s="223">
        <v>3</v>
      </c>
      <c r="L184" s="221">
        <v>5</v>
      </c>
      <c r="M184" s="221">
        <v>6</v>
      </c>
      <c r="N184" s="221">
        <v>6</v>
      </c>
    </row>
    <row r="185" spans="1:14" s="218" customFormat="1" ht="14.25" x14ac:dyDescent="0.25">
      <c r="A185" s="219"/>
      <c r="B185" s="219"/>
      <c r="C185" s="219"/>
      <c r="D185" s="224"/>
      <c r="E185" s="224"/>
      <c r="F185" s="224"/>
      <c r="G185" s="224"/>
      <c r="H185" s="224"/>
      <c r="I185" s="221" t="s">
        <v>635</v>
      </c>
      <c r="J185" s="223">
        <v>21</v>
      </c>
      <c r="K185" s="223">
        <v>30</v>
      </c>
      <c r="L185" s="221">
        <v>30</v>
      </c>
      <c r="M185" s="221">
        <v>32</v>
      </c>
      <c r="N185" s="221">
        <v>34</v>
      </c>
    </row>
    <row r="186" spans="1:14" s="218" customFormat="1" ht="14.25" x14ac:dyDescent="0.25">
      <c r="A186" s="219"/>
      <c r="B186" s="219"/>
      <c r="C186" s="219"/>
      <c r="D186" s="224"/>
      <c r="E186" s="224"/>
      <c r="F186" s="224"/>
      <c r="G186" s="224"/>
      <c r="H186" s="224"/>
      <c r="I186" s="221" t="s">
        <v>636</v>
      </c>
      <c r="J186" s="223"/>
      <c r="K186" s="223" t="s">
        <v>638</v>
      </c>
      <c r="L186" s="221">
        <v>0</v>
      </c>
      <c r="M186" s="221"/>
      <c r="N186" s="221"/>
    </row>
    <row r="187" spans="1:14" s="218" customFormat="1" ht="18.75" customHeight="1" x14ac:dyDescent="0.25">
      <c r="A187" s="219"/>
      <c r="B187" s="219"/>
      <c r="C187" s="219"/>
      <c r="D187" s="224"/>
      <c r="E187" s="224"/>
      <c r="F187" s="224"/>
      <c r="G187" s="224"/>
      <c r="H187" s="224"/>
      <c r="I187" s="221" t="s">
        <v>648</v>
      </c>
      <c r="J187" s="223">
        <v>2846</v>
      </c>
      <c r="K187" s="223">
        <v>2946</v>
      </c>
      <c r="L187" s="221">
        <v>3046</v>
      </c>
      <c r="M187" s="221">
        <v>3146</v>
      </c>
      <c r="N187" s="221">
        <v>3386</v>
      </c>
    </row>
    <row r="188" spans="1:14" s="218" customFormat="1" ht="14.25" x14ac:dyDescent="0.25">
      <c r="A188" s="219"/>
      <c r="B188" s="219"/>
      <c r="C188" s="219"/>
      <c r="D188" s="224"/>
      <c r="E188" s="224"/>
      <c r="F188" s="224"/>
      <c r="G188" s="224"/>
      <c r="H188" s="224"/>
      <c r="I188" s="221" t="s">
        <v>634</v>
      </c>
      <c r="J188" s="223">
        <v>208</v>
      </c>
      <c r="K188" s="223">
        <v>215</v>
      </c>
      <c r="L188" s="221">
        <v>222</v>
      </c>
      <c r="M188" s="221">
        <v>230</v>
      </c>
      <c r="N188" s="221">
        <v>378</v>
      </c>
    </row>
    <row r="189" spans="1:14" s="218" customFormat="1" ht="14.25" x14ac:dyDescent="0.25">
      <c r="A189" s="219"/>
      <c r="B189" s="219"/>
      <c r="C189" s="219"/>
      <c r="D189" s="224"/>
      <c r="E189" s="224"/>
      <c r="F189" s="224"/>
      <c r="G189" s="224"/>
      <c r="H189" s="224"/>
      <c r="I189" s="221" t="s">
        <v>635</v>
      </c>
      <c r="J189" s="223">
        <v>2621</v>
      </c>
      <c r="K189" s="223">
        <v>2711</v>
      </c>
      <c r="L189" s="221">
        <v>2801</v>
      </c>
      <c r="M189" s="221">
        <v>2890</v>
      </c>
      <c r="N189" s="221">
        <v>2979</v>
      </c>
    </row>
    <row r="190" spans="1:14" s="218" customFormat="1" ht="14.25" x14ac:dyDescent="0.25">
      <c r="A190" s="219"/>
      <c r="B190" s="219"/>
      <c r="C190" s="219"/>
      <c r="D190" s="224"/>
      <c r="E190" s="224"/>
      <c r="F190" s="224"/>
      <c r="G190" s="224"/>
      <c r="H190" s="224"/>
      <c r="I190" s="221" t="s">
        <v>636</v>
      </c>
      <c r="J190" s="223">
        <v>17</v>
      </c>
      <c r="K190" s="223">
        <v>20</v>
      </c>
      <c r="L190" s="221">
        <v>23</v>
      </c>
      <c r="M190" s="221">
        <v>26</v>
      </c>
      <c r="N190" s="221">
        <v>29</v>
      </c>
    </row>
    <row r="191" spans="1:14" s="218" customFormat="1" ht="24" x14ac:dyDescent="0.25">
      <c r="A191" s="219"/>
      <c r="B191" s="219"/>
      <c r="C191" s="219"/>
      <c r="D191" s="224"/>
      <c r="E191" s="224"/>
      <c r="F191" s="224"/>
      <c r="G191" s="224"/>
      <c r="H191" s="224"/>
      <c r="I191" s="221" t="s">
        <v>650</v>
      </c>
      <c r="J191" s="223">
        <v>291</v>
      </c>
      <c r="K191" s="223">
        <v>311</v>
      </c>
      <c r="L191" s="221">
        <v>331</v>
      </c>
      <c r="M191" s="221">
        <v>350</v>
      </c>
      <c r="N191" s="221">
        <v>369</v>
      </c>
    </row>
    <row r="192" spans="1:14" s="218" customFormat="1" ht="14.25" x14ac:dyDescent="0.25">
      <c r="A192" s="219"/>
      <c r="B192" s="219"/>
      <c r="C192" s="219"/>
      <c r="D192" s="224"/>
      <c r="E192" s="224"/>
      <c r="F192" s="224"/>
      <c r="G192" s="224"/>
      <c r="H192" s="224"/>
      <c r="I192" s="221" t="s">
        <v>634</v>
      </c>
      <c r="J192" s="223">
        <v>12</v>
      </c>
      <c r="K192" s="223">
        <v>15</v>
      </c>
      <c r="L192" s="221">
        <v>18</v>
      </c>
      <c r="M192" s="221">
        <v>20</v>
      </c>
      <c r="N192" s="221">
        <v>22</v>
      </c>
    </row>
    <row r="193" spans="1:14" s="218" customFormat="1" ht="14.25" x14ac:dyDescent="0.25">
      <c r="A193" s="219"/>
      <c r="B193" s="219"/>
      <c r="C193" s="219"/>
      <c r="D193" s="224"/>
      <c r="E193" s="224"/>
      <c r="F193" s="224"/>
      <c r="G193" s="224"/>
      <c r="H193" s="224"/>
      <c r="I193" s="221" t="s">
        <v>635</v>
      </c>
      <c r="J193" s="223">
        <v>279</v>
      </c>
      <c r="K193" s="223">
        <v>296</v>
      </c>
      <c r="L193" s="221">
        <v>313</v>
      </c>
      <c r="M193" s="221">
        <v>330</v>
      </c>
      <c r="N193" s="221">
        <v>347</v>
      </c>
    </row>
    <row r="194" spans="1:14" s="218" customFormat="1" ht="14.25" x14ac:dyDescent="0.25">
      <c r="A194" s="219"/>
      <c r="B194" s="219"/>
      <c r="C194" s="219"/>
      <c r="D194" s="224"/>
      <c r="E194" s="224"/>
      <c r="F194" s="224"/>
      <c r="G194" s="224"/>
      <c r="H194" s="224"/>
      <c r="I194" s="221" t="s">
        <v>636</v>
      </c>
      <c r="J194" s="223">
        <v>0</v>
      </c>
      <c r="K194" s="223" t="s">
        <v>638</v>
      </c>
      <c r="L194" s="221">
        <v>0</v>
      </c>
      <c r="M194" s="221"/>
      <c r="N194" s="221"/>
    </row>
    <row r="195" spans="1:14" s="218" customFormat="1" ht="36" x14ac:dyDescent="0.25">
      <c r="A195" s="219"/>
      <c r="B195" s="219"/>
      <c r="C195" s="219"/>
      <c r="D195" s="224"/>
      <c r="E195" s="224"/>
      <c r="F195" s="224"/>
      <c r="G195" s="224"/>
      <c r="H195" s="224"/>
      <c r="I195" s="221" t="s">
        <v>651</v>
      </c>
      <c r="J195" s="223">
        <v>2168</v>
      </c>
      <c r="K195" s="223">
        <v>2268</v>
      </c>
      <c r="L195" s="221">
        <v>2368</v>
      </c>
      <c r="M195" s="221">
        <v>2468</v>
      </c>
      <c r="N195" s="221">
        <v>2568</v>
      </c>
    </row>
    <row r="196" spans="1:14" s="218" customFormat="1" ht="14.25" x14ac:dyDescent="0.25">
      <c r="A196" s="219"/>
      <c r="B196" s="219"/>
      <c r="C196" s="219"/>
      <c r="D196" s="224"/>
      <c r="E196" s="224"/>
      <c r="F196" s="224"/>
      <c r="G196" s="224"/>
      <c r="H196" s="224"/>
      <c r="I196" s="221" t="s">
        <v>634</v>
      </c>
      <c r="J196" s="223">
        <v>121</v>
      </c>
      <c r="K196" s="223">
        <v>131</v>
      </c>
      <c r="L196" s="221">
        <v>141</v>
      </c>
      <c r="M196" s="221">
        <v>150</v>
      </c>
      <c r="N196" s="221">
        <v>159</v>
      </c>
    </row>
    <row r="197" spans="1:14" s="218" customFormat="1" ht="14.25" x14ac:dyDescent="0.25">
      <c r="A197" s="219"/>
      <c r="B197" s="219"/>
      <c r="C197" s="219"/>
      <c r="D197" s="224"/>
      <c r="E197" s="224"/>
      <c r="F197" s="224"/>
      <c r="G197" s="224"/>
      <c r="H197" s="224"/>
      <c r="I197" s="221" t="s">
        <v>635</v>
      </c>
      <c r="J197" s="223">
        <v>2038</v>
      </c>
      <c r="K197" s="223">
        <v>2125</v>
      </c>
      <c r="L197" s="221">
        <v>2212</v>
      </c>
      <c r="M197" s="221">
        <v>2300</v>
      </c>
      <c r="N197" s="221">
        <v>2388</v>
      </c>
    </row>
    <row r="198" spans="1:14" s="218" customFormat="1" ht="14.25" x14ac:dyDescent="0.25">
      <c r="A198" s="219"/>
      <c r="B198" s="219"/>
      <c r="C198" s="219"/>
      <c r="D198" s="224"/>
      <c r="E198" s="224"/>
      <c r="F198" s="224"/>
      <c r="G198" s="224"/>
      <c r="H198" s="224"/>
      <c r="I198" s="221" t="s">
        <v>636</v>
      </c>
      <c r="J198" s="223">
        <v>9</v>
      </c>
      <c r="K198" s="223">
        <v>12</v>
      </c>
      <c r="L198" s="221">
        <v>15</v>
      </c>
      <c r="M198" s="221">
        <v>18</v>
      </c>
      <c r="N198" s="221">
        <v>21</v>
      </c>
    </row>
    <row r="199" spans="1:14" s="218" customFormat="1" ht="51" customHeight="1" x14ac:dyDescent="0.25">
      <c r="A199" s="219"/>
      <c r="B199" s="219"/>
      <c r="C199" s="219"/>
      <c r="D199" s="224"/>
      <c r="E199" s="224"/>
      <c r="F199" s="224"/>
      <c r="G199" s="224"/>
      <c r="H199" s="224"/>
      <c r="I199" s="221" t="s">
        <v>652</v>
      </c>
      <c r="J199" s="223">
        <v>778</v>
      </c>
      <c r="K199" s="223">
        <v>798</v>
      </c>
      <c r="L199" s="221">
        <v>818</v>
      </c>
      <c r="M199" s="221">
        <v>838</v>
      </c>
      <c r="N199" s="221">
        <v>858</v>
      </c>
    </row>
    <row r="200" spans="1:14" s="218" customFormat="1" ht="32.25" customHeight="1" x14ac:dyDescent="0.25">
      <c r="A200" s="219"/>
      <c r="B200" s="219"/>
      <c r="C200" s="219"/>
      <c r="D200" s="224"/>
      <c r="E200" s="224"/>
      <c r="F200" s="224"/>
      <c r="G200" s="224"/>
      <c r="H200" s="224"/>
      <c r="I200" s="221" t="s">
        <v>653</v>
      </c>
      <c r="J200" s="223">
        <v>84</v>
      </c>
      <c r="K200" s="223">
        <v>100</v>
      </c>
      <c r="L200" s="221">
        <v>110</v>
      </c>
      <c r="M200" s="221">
        <v>120</v>
      </c>
      <c r="N200" s="221">
        <v>130</v>
      </c>
    </row>
    <row r="201" spans="1:14" s="218" customFormat="1" ht="30.75" customHeight="1" x14ac:dyDescent="0.25">
      <c r="A201" s="219"/>
      <c r="B201" s="219"/>
      <c r="C201" s="219"/>
      <c r="D201" s="224"/>
      <c r="E201" s="224"/>
      <c r="F201" s="224"/>
      <c r="G201" s="224"/>
      <c r="H201" s="224"/>
      <c r="I201" s="221" t="s">
        <v>654</v>
      </c>
      <c r="J201" s="223">
        <v>694</v>
      </c>
      <c r="K201" s="223">
        <v>714</v>
      </c>
      <c r="L201" s="221">
        <v>734</v>
      </c>
      <c r="M201" s="221">
        <v>753</v>
      </c>
      <c r="N201" s="221">
        <v>772</v>
      </c>
    </row>
    <row r="202" spans="1:14" s="218" customFormat="1" ht="24" x14ac:dyDescent="0.25">
      <c r="A202" s="219"/>
      <c r="B202" s="219"/>
      <c r="C202" s="219"/>
      <c r="D202" s="224"/>
      <c r="E202" s="224"/>
      <c r="F202" s="224"/>
      <c r="G202" s="224"/>
      <c r="H202" s="224"/>
      <c r="I202" s="221" t="s">
        <v>655</v>
      </c>
      <c r="J202" s="223">
        <v>193</v>
      </c>
      <c r="K202" s="223"/>
      <c r="L202" s="221"/>
      <c r="M202" s="221"/>
      <c r="N202" s="221"/>
    </row>
    <row r="203" spans="1:14" s="218" customFormat="1" ht="30.75" customHeight="1" x14ac:dyDescent="0.25">
      <c r="A203" s="219"/>
      <c r="B203" s="219"/>
      <c r="C203" s="219"/>
      <c r="D203" s="230" t="s">
        <v>656</v>
      </c>
      <c r="E203" s="313" t="s">
        <v>657</v>
      </c>
      <c r="F203" s="313"/>
      <c r="G203" s="313"/>
      <c r="H203" s="313"/>
      <c r="I203" s="313"/>
      <c r="J203" s="220">
        <f>'Հ4  '!H153</f>
        <v>175211.5</v>
      </c>
      <c r="K203" s="220">
        <f>'Հ4  '!I153</f>
        <v>195140.2</v>
      </c>
      <c r="L203" s="220">
        <f>'Հ4  '!J153</f>
        <v>262834.09999999998</v>
      </c>
      <c r="M203" s="220">
        <f>'Հ4  '!K153</f>
        <v>262834.09999999998</v>
      </c>
      <c r="N203" s="220">
        <f>'Հ4  '!L153</f>
        <v>262834.09999999998</v>
      </c>
    </row>
    <row r="204" spans="1:14" s="218" customFormat="1" ht="37.5" customHeight="1" x14ac:dyDescent="0.25">
      <c r="A204" s="219"/>
      <c r="B204" s="219"/>
      <c r="C204" s="219"/>
      <c r="D204" s="224"/>
      <c r="E204" s="224"/>
      <c r="F204" s="313" t="s">
        <v>658</v>
      </c>
      <c r="G204" s="313"/>
      <c r="H204" s="313"/>
      <c r="I204" s="313"/>
      <c r="J204" s="313"/>
      <c r="K204" s="313"/>
      <c r="L204" s="221"/>
      <c r="M204" s="221"/>
      <c r="N204" s="221"/>
    </row>
    <row r="205" spans="1:14" s="218" customFormat="1" ht="17.25" customHeight="1" x14ac:dyDescent="0.25">
      <c r="A205" s="219"/>
      <c r="B205" s="219"/>
      <c r="C205" s="219"/>
      <c r="D205" s="224"/>
      <c r="E205" s="224"/>
      <c r="F205" s="224"/>
      <c r="G205" s="313" t="s">
        <v>444</v>
      </c>
      <c r="H205" s="313"/>
      <c r="I205" s="313"/>
      <c r="J205" s="313"/>
      <c r="K205" s="313"/>
      <c r="L205" s="221"/>
      <c r="M205" s="221"/>
      <c r="N205" s="221"/>
    </row>
    <row r="206" spans="1:14" s="218" customFormat="1" ht="14.25" customHeight="1" x14ac:dyDescent="0.25">
      <c r="A206" s="219"/>
      <c r="B206" s="219"/>
      <c r="C206" s="219"/>
      <c r="D206" s="224"/>
      <c r="E206" s="224"/>
      <c r="F206" s="224"/>
      <c r="G206" s="224"/>
      <c r="H206" s="313" t="s">
        <v>659</v>
      </c>
      <c r="I206" s="313"/>
      <c r="J206" s="313"/>
      <c r="K206" s="313"/>
      <c r="L206" s="221"/>
      <c r="M206" s="221"/>
      <c r="N206" s="221"/>
    </row>
    <row r="207" spans="1:14" s="218" customFormat="1" ht="48" x14ac:dyDescent="0.25">
      <c r="A207" s="219"/>
      <c r="B207" s="219"/>
      <c r="C207" s="219"/>
      <c r="D207" s="224"/>
      <c r="E207" s="224"/>
      <c r="F207" s="224"/>
      <c r="G207" s="224"/>
      <c r="H207" s="224"/>
      <c r="I207" s="221" t="s">
        <v>660</v>
      </c>
      <c r="J207" s="223">
        <v>192</v>
      </c>
      <c r="K207" s="223" t="s">
        <v>649</v>
      </c>
      <c r="L207" s="223">
        <f>200+30</f>
        <v>230</v>
      </c>
      <c r="M207" s="223">
        <f>200+30</f>
        <v>230</v>
      </c>
      <c r="N207" s="223">
        <f>200+30</f>
        <v>230</v>
      </c>
    </row>
    <row r="208" spans="1:14" s="218" customFormat="1" ht="14.25" x14ac:dyDescent="0.25">
      <c r="A208" s="219"/>
      <c r="B208" s="219"/>
      <c r="C208" s="219"/>
      <c r="D208" s="224"/>
      <c r="E208" s="224"/>
      <c r="F208" s="224"/>
      <c r="G208" s="224"/>
      <c r="H208" s="224"/>
      <c r="I208" s="221" t="s">
        <v>661</v>
      </c>
      <c r="J208" s="223">
        <v>14</v>
      </c>
      <c r="K208" s="223" t="s">
        <v>662</v>
      </c>
      <c r="L208" s="223">
        <v>20</v>
      </c>
      <c r="M208" s="223">
        <v>20</v>
      </c>
      <c r="N208" s="223">
        <v>20</v>
      </c>
    </row>
    <row r="209" spans="1:14" s="218" customFormat="1" ht="14.25" x14ac:dyDescent="0.25">
      <c r="A209" s="219"/>
      <c r="B209" s="219"/>
      <c r="C209" s="219"/>
      <c r="D209" s="224"/>
      <c r="E209" s="224"/>
      <c r="F209" s="224"/>
      <c r="G209" s="224"/>
      <c r="H209" s="224"/>
      <c r="I209" s="221" t="s">
        <v>663</v>
      </c>
      <c r="J209" s="223">
        <v>86</v>
      </c>
      <c r="K209" s="223" t="s">
        <v>531</v>
      </c>
      <c r="L209" s="223">
        <v>80</v>
      </c>
      <c r="M209" s="223">
        <v>80</v>
      </c>
      <c r="N209" s="223">
        <v>80</v>
      </c>
    </row>
    <row r="210" spans="1:14" s="218" customFormat="1" ht="31.5" customHeight="1" x14ac:dyDescent="0.25">
      <c r="A210" s="219"/>
      <c r="B210" s="219"/>
      <c r="C210" s="219"/>
      <c r="D210" s="224"/>
      <c r="E210" s="224"/>
      <c r="F210" s="224"/>
      <c r="G210" s="224"/>
      <c r="H210" s="224"/>
      <c r="I210" s="221" t="s">
        <v>664</v>
      </c>
      <c r="J210" s="223">
        <v>7</v>
      </c>
      <c r="K210" s="223" t="s">
        <v>497</v>
      </c>
      <c r="L210" s="223">
        <f>19+3</f>
        <v>22</v>
      </c>
      <c r="M210" s="223">
        <f>19+3</f>
        <v>22</v>
      </c>
      <c r="N210" s="223">
        <f>19+3</f>
        <v>22</v>
      </c>
    </row>
    <row r="211" spans="1:14" s="218" customFormat="1" ht="24" x14ac:dyDescent="0.25">
      <c r="A211" s="219"/>
      <c r="B211" s="219"/>
      <c r="C211" s="219"/>
      <c r="D211" s="224"/>
      <c r="E211" s="224"/>
      <c r="F211" s="224"/>
      <c r="G211" s="224"/>
      <c r="H211" s="224"/>
      <c r="I211" s="221" t="s">
        <v>665</v>
      </c>
      <c r="J211" s="223">
        <v>27</v>
      </c>
      <c r="K211" s="223" t="s">
        <v>517</v>
      </c>
      <c r="L211" s="223">
        <f>33+2</f>
        <v>35</v>
      </c>
      <c r="M211" s="223">
        <f>33+2</f>
        <v>35</v>
      </c>
      <c r="N211" s="223">
        <f>33+2</f>
        <v>35</v>
      </c>
    </row>
    <row r="212" spans="1:14" s="218" customFormat="1" ht="24" x14ac:dyDescent="0.25">
      <c r="A212" s="219"/>
      <c r="B212" s="219"/>
      <c r="C212" s="219"/>
      <c r="D212" s="224"/>
      <c r="E212" s="224"/>
      <c r="F212" s="224"/>
      <c r="G212" s="224"/>
      <c r="H212" s="224"/>
      <c r="I212" s="221" t="s">
        <v>666</v>
      </c>
      <c r="J212" s="223">
        <v>5520</v>
      </c>
      <c r="K212" s="223" t="s">
        <v>667</v>
      </c>
      <c r="L212" s="223">
        <v>8400</v>
      </c>
      <c r="M212" s="223">
        <v>8400</v>
      </c>
      <c r="N212" s="223">
        <v>8400</v>
      </c>
    </row>
    <row r="213" spans="1:14" s="218" customFormat="1" ht="50.25" customHeight="1" x14ac:dyDescent="0.25">
      <c r="A213" s="219"/>
      <c r="B213" s="219"/>
      <c r="C213" s="219"/>
      <c r="D213" s="224"/>
      <c r="E213" s="224"/>
      <c r="F213" s="224"/>
      <c r="G213" s="224"/>
      <c r="H213" s="224"/>
      <c r="I213" s="221" t="s">
        <v>668</v>
      </c>
      <c r="J213" s="223">
        <v>80</v>
      </c>
      <c r="K213" s="223" t="s">
        <v>531</v>
      </c>
      <c r="L213" s="223">
        <v>80</v>
      </c>
      <c r="M213" s="223">
        <v>80</v>
      </c>
      <c r="N213" s="223">
        <v>80</v>
      </c>
    </row>
    <row r="214" spans="1:14" s="218" customFormat="1" ht="39.75" customHeight="1" x14ac:dyDescent="0.25">
      <c r="A214" s="219"/>
      <c r="B214" s="219"/>
      <c r="C214" s="219"/>
      <c r="D214" s="224"/>
      <c r="E214" s="224"/>
      <c r="F214" s="224"/>
      <c r="G214" s="224"/>
      <c r="H214" s="224"/>
      <c r="I214" s="221" t="s">
        <v>669</v>
      </c>
      <c r="J214" s="223">
        <v>10</v>
      </c>
      <c r="K214" s="223" t="s">
        <v>670</v>
      </c>
      <c r="L214" s="223">
        <v>11</v>
      </c>
      <c r="M214" s="223">
        <v>11</v>
      </c>
      <c r="N214" s="223">
        <v>11</v>
      </c>
    </row>
    <row r="215" spans="1:14" s="218" customFormat="1" ht="39" customHeight="1" x14ac:dyDescent="0.25">
      <c r="A215" s="219"/>
      <c r="B215" s="219"/>
      <c r="C215" s="219"/>
      <c r="D215" s="224"/>
      <c r="E215" s="224"/>
      <c r="F215" s="224"/>
      <c r="G215" s="224"/>
      <c r="H215" s="224"/>
      <c r="I215" s="221" t="s">
        <v>671</v>
      </c>
      <c r="J215" s="223">
        <v>1917.11</v>
      </c>
      <c r="K215" s="223" t="s">
        <v>672</v>
      </c>
      <c r="L215" s="223">
        <v>3184.7</v>
      </c>
      <c r="M215" s="223">
        <v>3184.7</v>
      </c>
      <c r="N215" s="223">
        <v>3184.7</v>
      </c>
    </row>
    <row r="216" spans="1:14" s="218" customFormat="1" ht="42.75" customHeight="1" x14ac:dyDescent="0.25">
      <c r="A216" s="219"/>
      <c r="B216" s="219"/>
      <c r="C216" s="219"/>
      <c r="D216" s="224"/>
      <c r="E216" s="224"/>
      <c r="F216" s="224"/>
      <c r="G216" s="224"/>
      <c r="H216" s="224"/>
      <c r="I216" s="221" t="s">
        <v>673</v>
      </c>
      <c r="J216" s="223">
        <v>119</v>
      </c>
      <c r="K216" s="223" t="s">
        <v>533</v>
      </c>
      <c r="L216" s="223">
        <v>130</v>
      </c>
      <c r="M216" s="223">
        <v>130</v>
      </c>
      <c r="N216" s="223">
        <v>130</v>
      </c>
    </row>
    <row r="217" spans="1:14" s="218" customFormat="1" ht="14.25" x14ac:dyDescent="0.25">
      <c r="A217" s="219"/>
      <c r="B217" s="219"/>
      <c r="C217" s="219"/>
      <c r="D217" s="224"/>
      <c r="E217" s="224"/>
      <c r="F217" s="224"/>
      <c r="G217" s="224"/>
      <c r="H217" s="224"/>
      <c r="I217" s="221" t="s">
        <v>661</v>
      </c>
      <c r="J217" s="223">
        <v>4</v>
      </c>
      <c r="K217" s="223" t="s">
        <v>674</v>
      </c>
      <c r="L217" s="223">
        <v>5</v>
      </c>
      <c r="M217" s="223">
        <v>5</v>
      </c>
      <c r="N217" s="223">
        <v>5</v>
      </c>
    </row>
    <row r="218" spans="1:14" s="218" customFormat="1" ht="14.25" x14ac:dyDescent="0.25">
      <c r="A218" s="219"/>
      <c r="B218" s="219"/>
      <c r="C218" s="219"/>
      <c r="D218" s="224"/>
      <c r="E218" s="224"/>
      <c r="F218" s="224"/>
      <c r="G218" s="224"/>
      <c r="H218" s="224"/>
      <c r="I218" s="221" t="s">
        <v>663</v>
      </c>
      <c r="J218" s="223">
        <v>96</v>
      </c>
      <c r="K218" s="223" t="s">
        <v>561</v>
      </c>
      <c r="L218" s="223">
        <v>95</v>
      </c>
      <c r="M218" s="223">
        <v>95</v>
      </c>
      <c r="N218" s="223">
        <v>95</v>
      </c>
    </row>
    <row r="219" spans="1:14" s="218" customFormat="1" ht="29.25" customHeight="1" x14ac:dyDescent="0.25">
      <c r="A219" s="219"/>
      <c r="B219" s="219"/>
      <c r="C219" s="219"/>
      <c r="D219" s="224"/>
      <c r="E219" s="224"/>
      <c r="F219" s="224"/>
      <c r="G219" s="224"/>
      <c r="H219" s="224"/>
      <c r="I219" s="221" t="s">
        <v>664</v>
      </c>
      <c r="J219" s="223">
        <v>13</v>
      </c>
      <c r="K219" s="223" t="s">
        <v>675</v>
      </c>
      <c r="L219" s="223">
        <v>13</v>
      </c>
      <c r="M219" s="223">
        <v>13</v>
      </c>
      <c r="N219" s="223">
        <v>13</v>
      </c>
    </row>
    <row r="220" spans="1:14" s="218" customFormat="1" ht="20.25" customHeight="1" x14ac:dyDescent="0.25">
      <c r="A220" s="219"/>
      <c r="B220" s="219"/>
      <c r="C220" s="219"/>
      <c r="D220" s="224"/>
      <c r="E220" s="224"/>
      <c r="F220" s="224"/>
      <c r="G220" s="224"/>
      <c r="H220" s="224"/>
      <c r="I220" s="221" t="s">
        <v>676</v>
      </c>
      <c r="J220" s="223">
        <v>29</v>
      </c>
      <c r="K220" s="223" t="s">
        <v>677</v>
      </c>
      <c r="L220" s="223">
        <v>32</v>
      </c>
      <c r="M220" s="223">
        <v>32</v>
      </c>
      <c r="N220" s="223">
        <v>32</v>
      </c>
    </row>
    <row r="221" spans="1:14" s="218" customFormat="1" ht="12.75" customHeight="1" x14ac:dyDescent="0.25">
      <c r="A221" s="219"/>
      <c r="B221" s="219"/>
      <c r="C221" s="219"/>
      <c r="D221" s="224"/>
      <c r="E221" s="224"/>
      <c r="F221" s="224"/>
      <c r="G221" s="224"/>
      <c r="H221" s="224"/>
      <c r="I221" s="221" t="s">
        <v>666</v>
      </c>
      <c r="J221" s="223">
        <v>5745</v>
      </c>
      <c r="K221" s="223" t="s">
        <v>678</v>
      </c>
      <c r="L221" s="223">
        <v>7660</v>
      </c>
      <c r="M221" s="223">
        <v>7660</v>
      </c>
      <c r="N221" s="223">
        <v>7660</v>
      </c>
    </row>
    <row r="222" spans="1:14" s="218" customFormat="1" ht="51" customHeight="1" x14ac:dyDescent="0.25">
      <c r="A222" s="219"/>
      <c r="B222" s="219"/>
      <c r="C222" s="219"/>
      <c r="D222" s="224"/>
      <c r="E222" s="224"/>
      <c r="F222" s="224"/>
      <c r="G222" s="224"/>
      <c r="H222" s="224"/>
      <c r="I222" s="221" t="s">
        <v>668</v>
      </c>
      <c r="J222" s="223">
        <v>59</v>
      </c>
      <c r="K222" s="223" t="s">
        <v>679</v>
      </c>
      <c r="L222" s="223">
        <v>35</v>
      </c>
      <c r="M222" s="223">
        <v>35</v>
      </c>
      <c r="N222" s="223">
        <v>35</v>
      </c>
    </row>
    <row r="223" spans="1:14" s="218" customFormat="1" ht="54" customHeight="1" x14ac:dyDescent="0.25">
      <c r="A223" s="219"/>
      <c r="B223" s="219"/>
      <c r="C223" s="219"/>
      <c r="D223" s="224"/>
      <c r="E223" s="224"/>
      <c r="F223" s="224"/>
      <c r="G223" s="224"/>
      <c r="H223" s="224"/>
      <c r="I223" s="221" t="s">
        <v>680</v>
      </c>
      <c r="J223" s="223">
        <v>12</v>
      </c>
      <c r="K223" s="223" t="s">
        <v>681</v>
      </c>
      <c r="L223" s="223">
        <v>12</v>
      </c>
      <c r="M223" s="223">
        <v>12</v>
      </c>
      <c r="N223" s="223">
        <v>12</v>
      </c>
    </row>
    <row r="224" spans="1:14" s="218" customFormat="1" ht="51.75" customHeight="1" x14ac:dyDescent="0.25">
      <c r="A224" s="219"/>
      <c r="B224" s="219"/>
      <c r="C224" s="219"/>
      <c r="D224" s="224"/>
      <c r="E224" s="224"/>
      <c r="F224" s="224"/>
      <c r="G224" s="224"/>
      <c r="H224" s="224"/>
      <c r="I224" s="221" t="s">
        <v>682</v>
      </c>
      <c r="J224" s="223">
        <v>4521.3</v>
      </c>
      <c r="K224" s="223" t="s">
        <v>683</v>
      </c>
      <c r="L224" s="223">
        <v>4730.3</v>
      </c>
      <c r="M224" s="223">
        <v>4730.3</v>
      </c>
      <c r="N224" s="223">
        <v>4730.3</v>
      </c>
    </row>
    <row r="225" spans="1:14" s="218" customFormat="1" ht="29.1" customHeight="1" x14ac:dyDescent="0.25">
      <c r="A225" s="219"/>
      <c r="B225" s="219"/>
      <c r="C225" s="219"/>
      <c r="D225" s="230" t="s">
        <v>684</v>
      </c>
      <c r="E225" s="313" t="s">
        <v>685</v>
      </c>
      <c r="F225" s="313"/>
      <c r="G225" s="313"/>
      <c r="H225" s="313"/>
      <c r="I225" s="313"/>
      <c r="J225" s="220">
        <f>'Հ4  '!H158</f>
        <v>585236.07300000009</v>
      </c>
      <c r="K225" s="220">
        <f>'Հ4  '!I158</f>
        <v>279490.40000000002</v>
      </c>
      <c r="L225" s="220">
        <f>'Հ4  '!J158</f>
        <v>315202.59999999998</v>
      </c>
      <c r="M225" s="220">
        <f>'Հ4  '!K158</f>
        <v>315202.59999999998</v>
      </c>
      <c r="N225" s="220">
        <f>'Հ4  '!L158</f>
        <v>315202.59999999998</v>
      </c>
    </row>
    <row r="226" spans="1:14" s="218" customFormat="1" ht="30" customHeight="1" x14ac:dyDescent="0.25">
      <c r="A226" s="219"/>
      <c r="B226" s="219"/>
      <c r="C226" s="219"/>
      <c r="D226" s="224"/>
      <c r="E226" s="224"/>
      <c r="F226" s="313" t="s">
        <v>686</v>
      </c>
      <c r="G226" s="313"/>
      <c r="H226" s="313"/>
      <c r="I226" s="313"/>
      <c r="J226" s="313"/>
      <c r="K226" s="313"/>
      <c r="L226" s="221"/>
      <c r="M226" s="221"/>
      <c r="N226" s="222"/>
    </row>
    <row r="227" spans="1:14" s="218" customFormat="1" ht="21" customHeight="1" x14ac:dyDescent="0.25">
      <c r="A227" s="219"/>
      <c r="B227" s="219"/>
      <c r="C227" s="219"/>
      <c r="D227" s="224"/>
      <c r="E227" s="224"/>
      <c r="F227" s="224"/>
      <c r="G227" s="313" t="s">
        <v>539</v>
      </c>
      <c r="H227" s="313"/>
      <c r="I227" s="313"/>
      <c r="J227" s="313"/>
      <c r="K227" s="313"/>
      <c r="L227" s="221"/>
      <c r="M227" s="221"/>
      <c r="N227" s="222"/>
    </row>
    <row r="228" spans="1:14" s="218" customFormat="1" ht="21.75" customHeight="1" x14ac:dyDescent="0.25">
      <c r="A228" s="219"/>
      <c r="B228" s="219"/>
      <c r="C228" s="219"/>
      <c r="D228" s="224"/>
      <c r="E228" s="224"/>
      <c r="F228" s="224"/>
      <c r="G228" s="224"/>
      <c r="H228" s="313" t="s">
        <v>687</v>
      </c>
      <c r="I228" s="313"/>
      <c r="J228" s="313"/>
      <c r="K228" s="313"/>
      <c r="L228" s="221"/>
      <c r="M228" s="221"/>
      <c r="N228" s="222"/>
    </row>
    <row r="229" spans="1:14" s="218" customFormat="1" ht="13.5" customHeight="1" x14ac:dyDescent="0.25">
      <c r="A229" s="219"/>
      <c r="B229" s="219"/>
      <c r="C229" s="219"/>
      <c r="D229" s="224"/>
      <c r="E229" s="224"/>
      <c r="F229" s="224"/>
      <c r="G229" s="224"/>
      <c r="H229" s="224"/>
      <c r="I229" s="221" t="s">
        <v>688</v>
      </c>
      <c r="J229" s="223">
        <v>910</v>
      </c>
      <c r="K229" s="223" t="s">
        <v>689</v>
      </c>
      <c r="L229" s="221">
        <v>500</v>
      </c>
      <c r="M229" s="221">
        <v>500</v>
      </c>
      <c r="N229" s="221">
        <v>500</v>
      </c>
    </row>
    <row r="230" spans="1:14" s="218" customFormat="1" ht="23.25" customHeight="1" x14ac:dyDescent="0.25">
      <c r="A230" s="219"/>
      <c r="B230" s="219"/>
      <c r="C230" s="219"/>
      <c r="D230" s="224"/>
      <c r="E230" s="224"/>
      <c r="F230" s="224"/>
      <c r="G230" s="224"/>
      <c r="H230" s="224"/>
      <c r="I230" s="221" t="s">
        <v>690</v>
      </c>
      <c r="J230" s="223">
        <v>5</v>
      </c>
      <c r="K230" s="223" t="s">
        <v>463</v>
      </c>
      <c r="L230" s="221">
        <v>8</v>
      </c>
      <c r="M230" s="221">
        <v>8</v>
      </c>
      <c r="N230" s="221">
        <v>8</v>
      </c>
    </row>
    <row r="231" spans="1:14" s="218" customFormat="1" ht="24" x14ac:dyDescent="0.25">
      <c r="A231" s="219"/>
      <c r="B231" s="219"/>
      <c r="C231" s="219"/>
      <c r="D231" s="224"/>
      <c r="E231" s="224"/>
      <c r="F231" s="224"/>
      <c r="G231" s="224"/>
      <c r="H231" s="224"/>
      <c r="I231" s="221" t="s">
        <v>691</v>
      </c>
      <c r="J231" s="223">
        <v>70</v>
      </c>
      <c r="K231" s="223" t="s">
        <v>501</v>
      </c>
      <c r="L231" s="223">
        <v>70</v>
      </c>
      <c r="M231" s="223">
        <v>70</v>
      </c>
      <c r="N231" s="223">
        <v>70</v>
      </c>
    </row>
    <row r="232" spans="1:14" s="218" customFormat="1" ht="35.25" customHeight="1" x14ac:dyDescent="0.25">
      <c r="A232" s="219"/>
      <c r="B232" s="219"/>
      <c r="C232" s="219"/>
      <c r="D232" s="230" t="s">
        <v>692</v>
      </c>
      <c r="E232" s="313" t="s">
        <v>693</v>
      </c>
      <c r="F232" s="313"/>
      <c r="G232" s="313"/>
      <c r="H232" s="313"/>
      <c r="I232" s="313"/>
      <c r="J232" s="220">
        <f>'Հ4  '!H165</f>
        <v>27102.6</v>
      </c>
      <c r="K232" s="220">
        <f>'Հ4  '!I165</f>
        <v>59100</v>
      </c>
      <c r="L232" s="220">
        <f>'Հ4  '!J165</f>
        <v>2521616</v>
      </c>
      <c r="M232" s="220">
        <f>'Հ4  '!K165</f>
        <v>0</v>
      </c>
      <c r="N232" s="220">
        <f>'Հ4  '!L165</f>
        <v>0</v>
      </c>
    </row>
    <row r="233" spans="1:14" s="218" customFormat="1" ht="31.5" customHeight="1" x14ac:dyDescent="0.25">
      <c r="A233" s="219"/>
      <c r="B233" s="219"/>
      <c r="C233" s="219"/>
      <c r="D233" s="224"/>
      <c r="E233" s="224"/>
      <c r="F233" s="313" t="s">
        <v>694</v>
      </c>
      <c r="G233" s="313"/>
      <c r="H233" s="313"/>
      <c r="I233" s="313"/>
      <c r="J233" s="313"/>
      <c r="K233" s="313"/>
      <c r="L233" s="221"/>
      <c r="M233" s="221"/>
      <c r="N233" s="222"/>
    </row>
    <row r="234" spans="1:14" s="218" customFormat="1" ht="25.5" customHeight="1" x14ac:dyDescent="0.25">
      <c r="A234" s="219"/>
      <c r="B234" s="219"/>
      <c r="C234" s="219"/>
      <c r="D234" s="224"/>
      <c r="E234" s="224"/>
      <c r="F234" s="224"/>
      <c r="G234" s="313" t="s">
        <v>539</v>
      </c>
      <c r="H234" s="313"/>
      <c r="I234" s="313"/>
      <c r="J234" s="313"/>
      <c r="K234" s="313"/>
      <c r="L234" s="221"/>
      <c r="M234" s="221"/>
      <c r="N234" s="222"/>
    </row>
    <row r="235" spans="1:14" s="218" customFormat="1" ht="29.25" customHeight="1" x14ac:dyDescent="0.25">
      <c r="A235" s="219"/>
      <c r="B235" s="219"/>
      <c r="C235" s="219"/>
      <c r="D235" s="224"/>
      <c r="E235" s="224"/>
      <c r="F235" s="224"/>
      <c r="G235" s="224"/>
      <c r="H235" s="313" t="s">
        <v>695</v>
      </c>
      <c r="I235" s="313"/>
      <c r="J235" s="313"/>
      <c r="K235" s="313"/>
      <c r="L235" s="221"/>
      <c r="M235" s="221"/>
      <c r="N235" s="222"/>
    </row>
    <row r="236" spans="1:14" s="218" customFormat="1" ht="14.25" x14ac:dyDescent="0.25">
      <c r="A236" s="219"/>
      <c r="B236" s="219"/>
      <c r="C236" s="219"/>
      <c r="D236" s="224"/>
      <c r="E236" s="224"/>
      <c r="F236" s="224"/>
      <c r="G236" s="224"/>
      <c r="H236" s="224"/>
      <c r="I236" s="221" t="s">
        <v>696</v>
      </c>
      <c r="J236" s="223">
        <v>362</v>
      </c>
      <c r="K236" s="223" t="s">
        <v>697</v>
      </c>
      <c r="L236" s="221"/>
      <c r="M236" s="221"/>
      <c r="N236" s="222"/>
    </row>
    <row r="237" spans="1:14" s="218" customFormat="1" ht="24" x14ac:dyDescent="0.25">
      <c r="A237" s="219"/>
      <c r="B237" s="219"/>
      <c r="C237" s="219"/>
      <c r="D237" s="230" t="s">
        <v>840</v>
      </c>
      <c r="E237" s="323" t="s">
        <v>859</v>
      </c>
      <c r="F237" s="324"/>
      <c r="G237" s="324"/>
      <c r="H237" s="324"/>
      <c r="I237" s="325"/>
      <c r="J237" s="227">
        <f>'Հ4  '!H170</f>
        <v>55846.5</v>
      </c>
      <c r="K237" s="227">
        <f>'Հ4  '!I170</f>
        <v>0</v>
      </c>
      <c r="L237" s="227">
        <f>'Հ4  '!J170</f>
        <v>103000</v>
      </c>
      <c r="M237" s="227">
        <f>'Հ4  '!K170</f>
        <v>22000</v>
      </c>
      <c r="N237" s="227">
        <f>'Հ4  '!L170</f>
        <v>0</v>
      </c>
    </row>
    <row r="238" spans="1:14" s="218" customFormat="1" ht="24.75" customHeight="1" x14ac:dyDescent="0.25">
      <c r="A238" s="219"/>
      <c r="B238" s="219"/>
      <c r="C238" s="219"/>
      <c r="D238" s="224"/>
      <c r="E238" s="224"/>
      <c r="F238" s="224"/>
      <c r="G238" s="313" t="s">
        <v>539</v>
      </c>
      <c r="H238" s="313"/>
      <c r="I238" s="313"/>
      <c r="J238" s="313"/>
      <c r="K238" s="313"/>
      <c r="L238" s="221"/>
      <c r="M238" s="221"/>
      <c r="N238" s="222"/>
    </row>
    <row r="239" spans="1:14" s="218" customFormat="1" ht="18" customHeight="1" x14ac:dyDescent="0.25">
      <c r="A239" s="219"/>
      <c r="B239" s="219"/>
      <c r="C239" s="219"/>
      <c r="D239" s="224"/>
      <c r="E239" s="224"/>
      <c r="F239" s="224"/>
      <c r="G239" s="224"/>
      <c r="H239" s="313" t="s">
        <v>695</v>
      </c>
      <c r="I239" s="313"/>
      <c r="J239" s="313"/>
      <c r="K239" s="313"/>
      <c r="L239" s="221"/>
      <c r="M239" s="221"/>
      <c r="N239" s="222"/>
    </row>
    <row r="240" spans="1:14" s="218" customFormat="1" ht="26.25" customHeight="1" x14ac:dyDescent="0.25">
      <c r="A240" s="219"/>
      <c r="B240" s="219"/>
      <c r="C240" s="219"/>
      <c r="D240" s="224"/>
      <c r="E240" s="224"/>
      <c r="F240" s="224"/>
      <c r="G240" s="224"/>
      <c r="H240" s="316" t="s">
        <v>858</v>
      </c>
      <c r="I240" s="318"/>
      <c r="J240" s="232">
        <v>0</v>
      </c>
      <c r="K240" s="223"/>
      <c r="L240" s="221"/>
      <c r="M240" s="221"/>
      <c r="N240" s="222"/>
    </row>
    <row r="241" spans="1:14" s="218" customFormat="1" ht="26.25" customHeight="1" x14ac:dyDescent="0.25">
      <c r="A241" s="219"/>
      <c r="B241" s="219"/>
      <c r="C241" s="219"/>
      <c r="D241" s="235" t="s">
        <v>865</v>
      </c>
      <c r="E241" s="323" t="s">
        <v>862</v>
      </c>
      <c r="F241" s="324"/>
      <c r="G241" s="324"/>
      <c r="H241" s="324"/>
      <c r="I241" s="325"/>
      <c r="J241" s="227">
        <v>0</v>
      </c>
      <c r="K241" s="227">
        <f>'Հ4  '!I174</f>
        <v>0</v>
      </c>
      <c r="L241" s="241">
        <f>'Հ4  '!J176</f>
        <v>9940156.3000000007</v>
      </c>
      <c r="M241" s="241">
        <f>'Հ4  '!K176</f>
        <v>10990000</v>
      </c>
      <c r="N241" s="241">
        <f>'Հ4  '!L176</f>
        <v>8309337</v>
      </c>
    </row>
    <row r="242" spans="1:14" s="218" customFormat="1" ht="18" customHeight="1" x14ac:dyDescent="0.25">
      <c r="A242" s="219"/>
      <c r="B242" s="219"/>
      <c r="C242" s="219"/>
      <c r="D242" s="224"/>
      <c r="E242" s="224"/>
      <c r="F242" s="224"/>
      <c r="G242" s="313" t="s">
        <v>539</v>
      </c>
      <c r="H242" s="313"/>
      <c r="I242" s="313"/>
      <c r="J242" s="313"/>
      <c r="K242" s="313"/>
      <c r="L242" s="221"/>
      <c r="M242" s="221"/>
      <c r="N242" s="222"/>
    </row>
    <row r="243" spans="1:14" s="218" customFormat="1" ht="15.75" customHeight="1" x14ac:dyDescent="0.25">
      <c r="A243" s="219"/>
      <c r="B243" s="219"/>
      <c r="C243" s="219"/>
      <c r="D243" s="224"/>
      <c r="E243" s="224"/>
      <c r="F243" s="224"/>
      <c r="G243" s="224"/>
      <c r="H243" s="313" t="s">
        <v>695</v>
      </c>
      <c r="I243" s="313"/>
      <c r="J243" s="313"/>
      <c r="K243" s="313"/>
      <c r="L243" s="221"/>
      <c r="M243" s="221"/>
      <c r="N243" s="222"/>
    </row>
    <row r="244" spans="1:14" s="218" customFormat="1" ht="26.25" customHeight="1" x14ac:dyDescent="0.25">
      <c r="A244" s="219"/>
      <c r="B244" s="219"/>
      <c r="C244" s="219"/>
      <c r="D244" s="224"/>
      <c r="E244" s="224"/>
      <c r="F244" s="224"/>
      <c r="G244" s="224"/>
      <c r="H244" s="321" t="s">
        <v>866</v>
      </c>
      <c r="I244" s="322"/>
      <c r="J244" s="228">
        <f>'Հ4  '!H180</f>
        <v>0</v>
      </c>
      <c r="K244" s="228">
        <f>'Հ4  '!I180</f>
        <v>0</v>
      </c>
      <c r="L244" s="228">
        <f>'Հ4  '!J180</f>
        <v>7500000</v>
      </c>
      <c r="M244" s="228">
        <f>'Հ4  '!K180</f>
        <v>10850000</v>
      </c>
      <c r="N244" s="228">
        <f>'Հ4  '!L180</f>
        <v>6717000</v>
      </c>
    </row>
    <row r="245" spans="1:14" s="218" customFormat="1" ht="26.25" customHeight="1" x14ac:dyDescent="0.25">
      <c r="A245" s="219"/>
      <c r="B245" s="219"/>
      <c r="C245" s="219"/>
      <c r="D245" s="224"/>
      <c r="E245" s="239"/>
      <c r="F245" s="240"/>
      <c r="G245" s="240"/>
      <c r="H245" s="321" t="s">
        <v>867</v>
      </c>
      <c r="I245" s="322"/>
      <c r="J245" s="228">
        <f>'Հ4  '!H181</f>
        <v>0</v>
      </c>
      <c r="K245" s="228">
        <f>'Հ4  '!I181</f>
        <v>0</v>
      </c>
      <c r="L245" s="228">
        <f>'Հ4  '!J181</f>
        <v>2440156.2999999998</v>
      </c>
      <c r="M245" s="228">
        <f>'Հ4  '!K181</f>
        <v>140000</v>
      </c>
      <c r="N245" s="228">
        <f>'Հ4  '!L181</f>
        <v>1592337</v>
      </c>
    </row>
    <row r="246" spans="1:14" s="218" customFormat="1" ht="24" x14ac:dyDescent="0.25">
      <c r="A246" s="219"/>
      <c r="B246" s="219"/>
      <c r="C246" s="219"/>
      <c r="D246" s="230" t="s">
        <v>841</v>
      </c>
      <c r="E246" s="321" t="s">
        <v>857</v>
      </c>
      <c r="F246" s="326"/>
      <c r="G246" s="326"/>
      <c r="H246" s="326"/>
      <c r="I246" s="322"/>
      <c r="J246" s="227">
        <f>'Հ4  '!H182</f>
        <v>27798</v>
      </c>
      <c r="K246" s="227">
        <f>'Հ4  '!I182</f>
        <v>0</v>
      </c>
      <c r="L246" s="221"/>
      <c r="M246" s="221"/>
      <c r="N246" s="222"/>
    </row>
    <row r="247" spans="1:14" s="218" customFormat="1" ht="14.25" x14ac:dyDescent="0.25">
      <c r="A247" s="219"/>
      <c r="B247" s="219"/>
      <c r="C247" s="219"/>
      <c r="D247" s="224"/>
      <c r="E247" s="224"/>
      <c r="F247" s="323" t="s">
        <v>856</v>
      </c>
      <c r="G247" s="324"/>
      <c r="H247" s="324"/>
      <c r="I247" s="324"/>
      <c r="J247" s="324"/>
      <c r="K247" s="325"/>
      <c r="L247" s="221"/>
      <c r="M247" s="221"/>
      <c r="N247" s="222"/>
    </row>
    <row r="248" spans="1:14" s="218" customFormat="1" ht="14.25" customHeight="1" x14ac:dyDescent="0.25">
      <c r="A248" s="219"/>
      <c r="B248" s="219"/>
      <c r="C248" s="219"/>
      <c r="D248" s="224"/>
      <c r="E248" s="224"/>
      <c r="F248" s="224"/>
      <c r="G248" s="313" t="s">
        <v>539</v>
      </c>
      <c r="H248" s="313"/>
      <c r="I248" s="313"/>
      <c r="J248" s="313"/>
      <c r="K248" s="313"/>
      <c r="L248" s="221"/>
      <c r="M248" s="221"/>
      <c r="N248" s="222"/>
    </row>
    <row r="249" spans="1:14" s="218" customFormat="1" ht="21.75" customHeight="1" x14ac:dyDescent="0.25">
      <c r="A249" s="219"/>
      <c r="B249" s="219"/>
      <c r="C249" s="219"/>
      <c r="D249" s="224"/>
      <c r="E249" s="224"/>
      <c r="F249" s="224"/>
      <c r="G249" s="316" t="s">
        <v>695</v>
      </c>
      <c r="H249" s="317"/>
      <c r="I249" s="317"/>
      <c r="J249" s="317"/>
      <c r="K249" s="318"/>
      <c r="L249" s="221"/>
      <c r="M249" s="221"/>
      <c r="N249" s="222"/>
    </row>
    <row r="250" spans="1:14" s="218" customFormat="1" ht="15" customHeight="1" x14ac:dyDescent="0.25">
      <c r="A250" s="219"/>
      <c r="B250" s="219"/>
      <c r="C250" s="219"/>
      <c r="D250" s="224"/>
      <c r="E250" s="224"/>
      <c r="F250" s="224"/>
      <c r="G250" s="224"/>
      <c r="H250" s="321" t="s">
        <v>855</v>
      </c>
      <c r="I250" s="322"/>
      <c r="J250" s="223">
        <v>2</v>
      </c>
      <c r="K250" s="223"/>
      <c r="L250" s="221"/>
      <c r="M250" s="221"/>
      <c r="N250" s="222"/>
    </row>
    <row r="251" spans="1:14" s="218" customFormat="1" ht="30" customHeight="1" x14ac:dyDescent="0.25">
      <c r="A251" s="219"/>
      <c r="B251" s="219"/>
      <c r="C251" s="219"/>
      <c r="D251" s="230" t="s">
        <v>698</v>
      </c>
      <c r="E251" s="313" t="s">
        <v>699</v>
      </c>
      <c r="F251" s="313"/>
      <c r="G251" s="313"/>
      <c r="H251" s="313"/>
      <c r="I251" s="313"/>
      <c r="J251" s="220"/>
      <c r="K251" s="220">
        <v>500000</v>
      </c>
      <c r="L251" s="221"/>
      <c r="M251" s="221"/>
      <c r="N251" s="222"/>
    </row>
    <row r="252" spans="1:14" s="218" customFormat="1" ht="33.75" customHeight="1" x14ac:dyDescent="0.25">
      <c r="A252" s="219"/>
      <c r="B252" s="219"/>
      <c r="C252" s="219"/>
      <c r="D252" s="224"/>
      <c r="E252" s="224"/>
      <c r="F252" s="313" t="s">
        <v>700</v>
      </c>
      <c r="G252" s="313"/>
      <c r="H252" s="313"/>
      <c r="I252" s="313"/>
      <c r="J252" s="313"/>
      <c r="K252" s="313"/>
      <c r="L252" s="221"/>
      <c r="M252" s="221"/>
      <c r="N252" s="222"/>
    </row>
    <row r="253" spans="1:14" s="218" customFormat="1" ht="25.5" customHeight="1" x14ac:dyDescent="0.25">
      <c r="A253" s="219"/>
      <c r="B253" s="219"/>
      <c r="C253" s="219"/>
      <c r="D253" s="224"/>
      <c r="E253" s="224"/>
      <c r="F253" s="224"/>
      <c r="G253" s="313" t="s">
        <v>539</v>
      </c>
      <c r="H253" s="313"/>
      <c r="I253" s="313"/>
      <c r="J253" s="313"/>
      <c r="K253" s="313"/>
      <c r="L253" s="221"/>
      <c r="M253" s="221"/>
      <c r="N253" s="222"/>
    </row>
    <row r="254" spans="1:14" s="218" customFormat="1" ht="18.75" customHeight="1" x14ac:dyDescent="0.25">
      <c r="A254" s="219"/>
      <c r="B254" s="219"/>
      <c r="C254" s="219"/>
      <c r="D254" s="224"/>
      <c r="E254" s="224"/>
      <c r="F254" s="224"/>
      <c r="G254" s="224"/>
      <c r="H254" s="313" t="s">
        <v>695</v>
      </c>
      <c r="I254" s="313"/>
      <c r="J254" s="313"/>
      <c r="K254" s="313"/>
      <c r="L254" s="221"/>
      <c r="M254" s="221"/>
      <c r="N254" s="222"/>
    </row>
    <row r="255" spans="1:14" s="218" customFormat="1" ht="24" x14ac:dyDescent="0.25">
      <c r="A255" s="219"/>
      <c r="B255" s="219"/>
      <c r="C255" s="219"/>
      <c r="D255" s="224"/>
      <c r="E255" s="224"/>
      <c r="F255" s="224"/>
      <c r="G255" s="224"/>
      <c r="H255" s="224"/>
      <c r="I255" s="221" t="s">
        <v>701</v>
      </c>
      <c r="J255" s="223" t="s">
        <v>447</v>
      </c>
      <c r="K255" s="223" t="s">
        <v>452</v>
      </c>
      <c r="L255" s="221"/>
      <c r="M255" s="221"/>
      <c r="N255" s="222"/>
    </row>
    <row r="256" spans="1:14" s="218" customFormat="1" ht="22.5" customHeight="1" x14ac:dyDescent="0.25">
      <c r="A256" s="221"/>
      <c r="B256" s="230" t="s">
        <v>702</v>
      </c>
      <c r="C256" s="313" t="s">
        <v>703</v>
      </c>
      <c r="D256" s="313"/>
      <c r="E256" s="313"/>
      <c r="F256" s="313"/>
      <c r="G256" s="313"/>
      <c r="H256" s="313"/>
      <c r="I256" s="313"/>
      <c r="J256" s="220">
        <f>J257+J271+J283</f>
        <v>1235130.1000000001</v>
      </c>
      <c r="K256" s="220">
        <f>K257+K271+K283</f>
        <v>1252412.8</v>
      </c>
      <c r="L256" s="220">
        <f t="shared" ref="L256:N256" si="7">L257+L271+L283</f>
        <v>1359448.9</v>
      </c>
      <c r="M256" s="220">
        <f t="shared" si="7"/>
        <v>1418168.2000000002</v>
      </c>
      <c r="N256" s="220">
        <f t="shared" si="7"/>
        <v>1416443.8</v>
      </c>
    </row>
    <row r="257" spans="1:14" s="218" customFormat="1" ht="26.25" customHeight="1" x14ac:dyDescent="0.25">
      <c r="A257" s="219"/>
      <c r="B257" s="219"/>
      <c r="C257" s="219"/>
      <c r="D257" s="230" t="s">
        <v>704</v>
      </c>
      <c r="E257" s="313" t="s">
        <v>705</v>
      </c>
      <c r="F257" s="313"/>
      <c r="G257" s="313"/>
      <c r="H257" s="313"/>
      <c r="I257" s="313"/>
      <c r="J257" s="220">
        <f>'Հ4  '!H195</f>
        <v>374886.3</v>
      </c>
      <c r="K257" s="220">
        <f>'Հ4  '!I195</f>
        <v>378578.4</v>
      </c>
      <c r="L257" s="220">
        <f>'Հ4  '!J195</f>
        <v>378791.5</v>
      </c>
      <c r="M257" s="220">
        <f>'Հ4  '!K195</f>
        <v>378791.5</v>
      </c>
      <c r="N257" s="220">
        <f>'Հ4  '!L195</f>
        <v>378791.5</v>
      </c>
    </row>
    <row r="258" spans="1:14" s="218" customFormat="1" ht="33" customHeight="1" x14ac:dyDescent="0.25">
      <c r="A258" s="219"/>
      <c r="B258" s="219"/>
      <c r="C258" s="219"/>
      <c r="D258" s="224"/>
      <c r="E258" s="224"/>
      <c r="F258" s="313" t="s">
        <v>706</v>
      </c>
      <c r="G258" s="313"/>
      <c r="H258" s="313"/>
      <c r="I258" s="313"/>
      <c r="J258" s="313"/>
      <c r="K258" s="313"/>
      <c r="L258" s="221"/>
      <c r="M258" s="221"/>
      <c r="N258" s="222"/>
    </row>
    <row r="259" spans="1:14" s="218" customFormat="1" ht="30" customHeight="1" x14ac:dyDescent="0.25">
      <c r="A259" s="219"/>
      <c r="B259" s="219"/>
      <c r="C259" s="219"/>
      <c r="D259" s="224"/>
      <c r="E259" s="224"/>
      <c r="F259" s="224"/>
      <c r="G259" s="313" t="s">
        <v>444</v>
      </c>
      <c r="H259" s="313"/>
      <c r="I259" s="313"/>
      <c r="J259" s="313"/>
      <c r="K259" s="313"/>
      <c r="L259" s="221"/>
      <c r="M259" s="221"/>
      <c r="N259" s="222"/>
    </row>
    <row r="260" spans="1:14" s="218" customFormat="1" ht="29.25" customHeight="1" x14ac:dyDescent="0.25">
      <c r="A260" s="219"/>
      <c r="B260" s="219"/>
      <c r="C260" s="219"/>
      <c r="D260" s="224"/>
      <c r="E260" s="224"/>
      <c r="F260" s="224"/>
      <c r="G260" s="224"/>
      <c r="H260" s="313" t="s">
        <v>707</v>
      </c>
      <c r="I260" s="313"/>
      <c r="J260" s="313"/>
      <c r="K260" s="313"/>
      <c r="L260" s="221"/>
      <c r="M260" s="221"/>
      <c r="N260" s="222"/>
    </row>
    <row r="261" spans="1:14" s="218" customFormat="1" ht="24" x14ac:dyDescent="0.25">
      <c r="A261" s="219"/>
      <c r="B261" s="219"/>
      <c r="C261" s="219"/>
      <c r="D261" s="224"/>
      <c r="E261" s="224"/>
      <c r="F261" s="224"/>
      <c r="G261" s="224"/>
      <c r="H261" s="224"/>
      <c r="I261" s="221" t="s">
        <v>708</v>
      </c>
      <c r="J261" s="223">
        <v>10</v>
      </c>
      <c r="K261" s="223" t="s">
        <v>709</v>
      </c>
      <c r="L261" s="221"/>
      <c r="M261" s="221"/>
      <c r="N261" s="222"/>
    </row>
    <row r="262" spans="1:14" s="218" customFormat="1" ht="24" x14ac:dyDescent="0.25">
      <c r="A262" s="219"/>
      <c r="B262" s="219"/>
      <c r="C262" s="219"/>
      <c r="D262" s="224"/>
      <c r="E262" s="224"/>
      <c r="F262" s="224"/>
      <c r="G262" s="224"/>
      <c r="H262" s="224"/>
      <c r="I262" s="221" t="s">
        <v>710</v>
      </c>
      <c r="J262" s="223">
        <v>77844</v>
      </c>
      <c r="K262" s="223" t="s">
        <v>711</v>
      </c>
      <c r="L262" s="255">
        <v>78470</v>
      </c>
      <c r="M262" s="255">
        <v>78470</v>
      </c>
      <c r="N262" s="255">
        <v>78470</v>
      </c>
    </row>
    <row r="263" spans="1:14" s="218" customFormat="1" ht="24" x14ac:dyDescent="0.25">
      <c r="A263" s="219"/>
      <c r="B263" s="219"/>
      <c r="C263" s="219"/>
      <c r="D263" s="224"/>
      <c r="E263" s="224"/>
      <c r="F263" s="224"/>
      <c r="G263" s="224"/>
      <c r="H263" s="224"/>
      <c r="I263" s="221" t="s">
        <v>712</v>
      </c>
      <c r="J263" s="223">
        <v>184950</v>
      </c>
      <c r="K263" s="223" t="s">
        <v>713</v>
      </c>
      <c r="L263" s="256">
        <v>185000</v>
      </c>
      <c r="M263" s="256">
        <v>190000</v>
      </c>
      <c r="N263" s="256">
        <v>195000</v>
      </c>
    </row>
    <row r="264" spans="1:14" s="218" customFormat="1" ht="36" x14ac:dyDescent="0.25">
      <c r="A264" s="219"/>
      <c r="B264" s="219"/>
      <c r="C264" s="219"/>
      <c r="D264" s="224"/>
      <c r="E264" s="224"/>
      <c r="F264" s="224"/>
      <c r="G264" s="224"/>
      <c r="H264" s="224"/>
      <c r="I264" s="221" t="s">
        <v>714</v>
      </c>
      <c r="J264" s="223">
        <v>2400000</v>
      </c>
      <c r="K264" s="223" t="s">
        <v>715</v>
      </c>
      <c r="L264" s="255">
        <v>2165000</v>
      </c>
      <c r="M264" s="255">
        <v>2170000</v>
      </c>
      <c r="N264" s="255">
        <v>2175000</v>
      </c>
    </row>
    <row r="265" spans="1:14" s="218" customFormat="1" ht="24" x14ac:dyDescent="0.25">
      <c r="A265" s="219"/>
      <c r="B265" s="219"/>
      <c r="C265" s="219"/>
      <c r="D265" s="224"/>
      <c r="E265" s="224"/>
      <c r="F265" s="224"/>
      <c r="G265" s="224"/>
      <c r="H265" s="224"/>
      <c r="I265" s="221" t="s">
        <v>716</v>
      </c>
      <c r="J265" s="223" t="s">
        <v>717</v>
      </c>
      <c r="K265" s="223" t="s">
        <v>717</v>
      </c>
      <c r="L265" s="255" t="s">
        <v>717</v>
      </c>
      <c r="M265" s="255" t="s">
        <v>717</v>
      </c>
      <c r="N265" s="255" t="s">
        <v>717</v>
      </c>
    </row>
    <row r="266" spans="1:14" s="218" customFormat="1" ht="30.75" customHeight="1" x14ac:dyDescent="0.25">
      <c r="A266" s="219"/>
      <c r="B266" s="219"/>
      <c r="C266" s="219"/>
      <c r="D266" s="224"/>
      <c r="E266" s="224"/>
      <c r="F266" s="224"/>
      <c r="G266" s="224"/>
      <c r="H266" s="224"/>
      <c r="I266" s="221" t="s">
        <v>718</v>
      </c>
      <c r="J266" s="223" t="s">
        <v>719</v>
      </c>
      <c r="K266" s="223" t="s">
        <v>719</v>
      </c>
      <c r="L266" s="255">
        <v>100</v>
      </c>
      <c r="M266" s="255">
        <v>100</v>
      </c>
      <c r="N266" s="255">
        <v>100</v>
      </c>
    </row>
    <row r="267" spans="1:14" s="218" customFormat="1" ht="40.5" customHeight="1" x14ac:dyDescent="0.25">
      <c r="A267" s="219"/>
      <c r="B267" s="219"/>
      <c r="C267" s="219"/>
      <c r="D267" s="224"/>
      <c r="E267" s="224"/>
      <c r="F267" s="224"/>
      <c r="G267" s="224"/>
      <c r="H267" s="224"/>
      <c r="I267" s="221" t="s">
        <v>720</v>
      </c>
      <c r="J267" s="223" t="s">
        <v>719</v>
      </c>
      <c r="K267" s="223" t="s">
        <v>719</v>
      </c>
      <c r="L267" s="255">
        <v>100</v>
      </c>
      <c r="M267" s="255">
        <v>100</v>
      </c>
      <c r="N267" s="255">
        <v>100</v>
      </c>
    </row>
    <row r="268" spans="1:14" s="218" customFormat="1" ht="28.5" customHeight="1" x14ac:dyDescent="0.25">
      <c r="A268" s="219"/>
      <c r="B268" s="219"/>
      <c r="C268" s="219"/>
      <c r="D268" s="224"/>
      <c r="E268" s="224"/>
      <c r="F268" s="224"/>
      <c r="G268" s="224"/>
      <c r="H268" s="224"/>
      <c r="I268" s="221" t="s">
        <v>721</v>
      </c>
      <c r="J268" s="223" t="s">
        <v>722</v>
      </c>
      <c r="K268" s="223" t="s">
        <v>722</v>
      </c>
      <c r="L268" s="255">
        <v>30</v>
      </c>
      <c r="M268" s="255">
        <v>30</v>
      </c>
      <c r="N268" s="255">
        <v>30</v>
      </c>
    </row>
    <row r="269" spans="1:14" s="218" customFormat="1" ht="24" x14ac:dyDescent="0.25">
      <c r="A269" s="219"/>
      <c r="B269" s="219"/>
      <c r="C269" s="219"/>
      <c r="D269" s="224"/>
      <c r="E269" s="224"/>
      <c r="F269" s="224"/>
      <c r="G269" s="224"/>
      <c r="H269" s="224"/>
      <c r="I269" s="221" t="s">
        <v>723</v>
      </c>
      <c r="J269" s="223" t="s">
        <v>724</v>
      </c>
      <c r="K269" s="223" t="s">
        <v>724</v>
      </c>
      <c r="L269" s="255">
        <v>2</v>
      </c>
      <c r="M269" s="255">
        <v>2</v>
      </c>
      <c r="N269" s="255">
        <v>2</v>
      </c>
    </row>
    <row r="270" spans="1:14" s="218" customFormat="1" ht="36" x14ac:dyDescent="0.25">
      <c r="A270" s="219"/>
      <c r="B270" s="219"/>
      <c r="C270" s="219"/>
      <c r="D270" s="224"/>
      <c r="E270" s="224"/>
      <c r="F270" s="224"/>
      <c r="G270" s="224"/>
      <c r="H270" s="224"/>
      <c r="I270" s="221" t="s">
        <v>725</v>
      </c>
      <c r="J270" s="223" t="s">
        <v>724</v>
      </c>
      <c r="K270" s="223" t="s">
        <v>724</v>
      </c>
      <c r="L270" s="255">
        <v>2</v>
      </c>
      <c r="M270" s="255">
        <v>2</v>
      </c>
      <c r="N270" s="255">
        <v>2</v>
      </c>
    </row>
    <row r="271" spans="1:14" s="218" customFormat="1" ht="29.25" customHeight="1" x14ac:dyDescent="0.25">
      <c r="A271" s="219"/>
      <c r="B271" s="219"/>
      <c r="C271" s="219"/>
      <c r="D271" s="230" t="s">
        <v>726</v>
      </c>
      <c r="E271" s="313" t="s">
        <v>727</v>
      </c>
      <c r="F271" s="313"/>
      <c r="G271" s="313"/>
      <c r="H271" s="313"/>
      <c r="I271" s="313"/>
      <c r="J271" s="220">
        <f>'Հ4  '!H200</f>
        <v>260769.8</v>
      </c>
      <c r="K271" s="220">
        <f>'Հ4  '!I200</f>
        <v>250339</v>
      </c>
      <c r="L271" s="220">
        <f>'Հ4  '!J200</f>
        <v>250339</v>
      </c>
      <c r="M271" s="220">
        <f>'Հ4  '!K200</f>
        <v>250339</v>
      </c>
      <c r="N271" s="220">
        <f>'Հ4  '!L200</f>
        <v>250339</v>
      </c>
    </row>
    <row r="272" spans="1:14" s="218" customFormat="1" ht="42" customHeight="1" x14ac:dyDescent="0.25">
      <c r="A272" s="219"/>
      <c r="B272" s="219"/>
      <c r="C272" s="219"/>
      <c r="D272" s="224"/>
      <c r="E272" s="224"/>
      <c r="F272" s="313" t="s">
        <v>728</v>
      </c>
      <c r="G272" s="313"/>
      <c r="H272" s="313"/>
      <c r="I272" s="313"/>
      <c r="J272" s="313"/>
      <c r="K272" s="313"/>
      <c r="L272" s="221"/>
      <c r="M272" s="221"/>
      <c r="N272" s="222"/>
    </row>
    <row r="273" spans="1:14" s="218" customFormat="1" ht="27" customHeight="1" x14ac:dyDescent="0.25">
      <c r="A273" s="219"/>
      <c r="B273" s="219"/>
      <c r="C273" s="219"/>
      <c r="D273" s="224"/>
      <c r="E273" s="224"/>
      <c r="F273" s="224"/>
      <c r="G273" s="313" t="s">
        <v>444</v>
      </c>
      <c r="H273" s="313"/>
      <c r="I273" s="313"/>
      <c r="J273" s="313"/>
      <c r="K273" s="313"/>
      <c r="L273" s="221"/>
      <c r="M273" s="221"/>
      <c r="N273" s="222"/>
    </row>
    <row r="274" spans="1:14" s="218" customFormat="1" ht="17.25" customHeight="1" x14ac:dyDescent="0.25">
      <c r="A274" s="219"/>
      <c r="B274" s="219"/>
      <c r="C274" s="219"/>
      <c r="D274" s="224"/>
      <c r="E274" s="224"/>
      <c r="F274" s="224"/>
      <c r="G274" s="224"/>
      <c r="H274" s="313" t="s">
        <v>729</v>
      </c>
      <c r="I274" s="313"/>
      <c r="J274" s="313"/>
      <c r="K274" s="313"/>
      <c r="L274" s="221"/>
      <c r="M274" s="221"/>
      <c r="N274" s="222"/>
    </row>
    <row r="275" spans="1:14" s="218" customFormat="1" ht="50.25" customHeight="1" x14ac:dyDescent="0.25">
      <c r="A275" s="219"/>
      <c r="B275" s="219"/>
      <c r="C275" s="219"/>
      <c r="D275" s="224"/>
      <c r="E275" s="224"/>
      <c r="F275" s="224"/>
      <c r="G275" s="224"/>
      <c r="H275" s="224"/>
      <c r="I275" s="221" t="s">
        <v>730</v>
      </c>
      <c r="J275" s="223">
        <v>25566</v>
      </c>
      <c r="K275" s="223">
        <v>24543</v>
      </c>
      <c r="L275" s="223">
        <v>24543</v>
      </c>
      <c r="M275" s="223">
        <v>24543</v>
      </c>
      <c r="N275" s="223">
        <v>24543</v>
      </c>
    </row>
    <row r="276" spans="1:14" s="218" customFormat="1" ht="38.25" customHeight="1" x14ac:dyDescent="0.25">
      <c r="A276" s="219"/>
      <c r="B276" s="219"/>
      <c r="C276" s="219"/>
      <c r="D276" s="224"/>
      <c r="E276" s="224"/>
      <c r="F276" s="224"/>
      <c r="G276" s="224"/>
      <c r="H276" s="224"/>
      <c r="I276" s="221" t="s">
        <v>731</v>
      </c>
      <c r="J276" s="223">
        <v>100</v>
      </c>
      <c r="K276" s="223" t="s">
        <v>533</v>
      </c>
      <c r="L276" s="223">
        <v>100</v>
      </c>
      <c r="M276" s="223">
        <v>100</v>
      </c>
      <c r="N276" s="223">
        <v>100</v>
      </c>
    </row>
    <row r="277" spans="1:14" s="218" customFormat="1" ht="14.25" x14ac:dyDescent="0.25">
      <c r="A277" s="219"/>
      <c r="B277" s="219"/>
      <c r="C277" s="219"/>
      <c r="D277" s="224"/>
      <c r="E277" s="224"/>
      <c r="F277" s="224"/>
      <c r="G277" s="224"/>
      <c r="H277" s="224"/>
      <c r="I277" s="221" t="s">
        <v>732</v>
      </c>
      <c r="J277" s="223">
        <v>86000</v>
      </c>
      <c r="K277" s="223" t="s">
        <v>733</v>
      </c>
      <c r="L277" s="223">
        <v>86000</v>
      </c>
      <c r="M277" s="223">
        <v>86000</v>
      </c>
      <c r="N277" s="223">
        <v>86000</v>
      </c>
    </row>
    <row r="278" spans="1:14" s="218" customFormat="1" ht="48" x14ac:dyDescent="0.25">
      <c r="A278" s="219"/>
      <c r="B278" s="219"/>
      <c r="C278" s="219"/>
      <c r="D278" s="224"/>
      <c r="E278" s="224"/>
      <c r="F278" s="224"/>
      <c r="G278" s="224"/>
      <c r="H278" s="224"/>
      <c r="I278" s="221" t="s">
        <v>734</v>
      </c>
      <c r="J278" s="223">
        <v>100</v>
      </c>
      <c r="K278" s="223" t="s">
        <v>533</v>
      </c>
      <c r="L278" s="223">
        <v>100</v>
      </c>
      <c r="M278" s="223">
        <v>100</v>
      </c>
      <c r="N278" s="223">
        <v>100</v>
      </c>
    </row>
    <row r="279" spans="1:14" s="218" customFormat="1" ht="36" x14ac:dyDescent="0.25">
      <c r="A279" s="219"/>
      <c r="B279" s="219"/>
      <c r="C279" s="219"/>
      <c r="D279" s="224"/>
      <c r="E279" s="224"/>
      <c r="F279" s="224"/>
      <c r="G279" s="224"/>
      <c r="H279" s="224"/>
      <c r="I279" s="221" t="s">
        <v>735</v>
      </c>
      <c r="J279" s="223" t="s">
        <v>736</v>
      </c>
      <c r="K279" s="223" t="s">
        <v>736</v>
      </c>
      <c r="L279" s="223" t="s">
        <v>736</v>
      </c>
      <c r="M279" s="223" t="s">
        <v>736</v>
      </c>
      <c r="N279" s="223" t="s">
        <v>736</v>
      </c>
    </row>
    <row r="280" spans="1:14" s="218" customFormat="1" ht="24" x14ac:dyDescent="0.25">
      <c r="A280" s="219"/>
      <c r="B280" s="219"/>
      <c r="C280" s="219"/>
      <c r="D280" s="224"/>
      <c r="E280" s="224"/>
      <c r="F280" s="224"/>
      <c r="G280" s="224"/>
      <c r="H280" s="224"/>
      <c r="I280" s="221" t="s">
        <v>737</v>
      </c>
      <c r="J280" s="223">
        <v>101</v>
      </c>
      <c r="K280" s="223">
        <v>97</v>
      </c>
      <c r="L280" s="223">
        <v>97</v>
      </c>
      <c r="M280" s="223">
        <v>97</v>
      </c>
      <c r="N280" s="223">
        <v>97</v>
      </c>
    </row>
    <row r="281" spans="1:14" s="218" customFormat="1" ht="54" customHeight="1" x14ac:dyDescent="0.25">
      <c r="A281" s="219"/>
      <c r="B281" s="219"/>
      <c r="C281" s="219"/>
      <c r="D281" s="224"/>
      <c r="E281" s="224"/>
      <c r="F281" s="224"/>
      <c r="G281" s="224"/>
      <c r="H281" s="224"/>
      <c r="I281" s="221" t="s">
        <v>738</v>
      </c>
      <c r="J281" s="223" t="s">
        <v>739</v>
      </c>
      <c r="K281" s="223" t="s">
        <v>739</v>
      </c>
      <c r="L281" s="223">
        <v>3</v>
      </c>
      <c r="M281" s="223">
        <v>3</v>
      </c>
      <c r="N281" s="223">
        <v>3</v>
      </c>
    </row>
    <row r="282" spans="1:14" s="218" customFormat="1" ht="77.25" customHeight="1" x14ac:dyDescent="0.25">
      <c r="A282" s="219"/>
      <c r="B282" s="219"/>
      <c r="C282" s="219"/>
      <c r="D282" s="224"/>
      <c r="E282" s="224"/>
      <c r="F282" s="224"/>
      <c r="G282" s="224"/>
      <c r="H282" s="224"/>
      <c r="I282" s="221" t="s">
        <v>740</v>
      </c>
      <c r="J282" s="223" t="s">
        <v>741</v>
      </c>
      <c r="K282" s="223" t="s">
        <v>741</v>
      </c>
      <c r="L282" s="223">
        <v>8500</v>
      </c>
      <c r="M282" s="223">
        <v>8500</v>
      </c>
      <c r="N282" s="223">
        <v>8500</v>
      </c>
    </row>
    <row r="283" spans="1:14" s="218" customFormat="1" ht="30" customHeight="1" x14ac:dyDescent="0.25">
      <c r="A283" s="219"/>
      <c r="B283" s="219"/>
      <c r="C283" s="219"/>
      <c r="D283" s="230" t="s">
        <v>742</v>
      </c>
      <c r="E283" s="313" t="s">
        <v>743</v>
      </c>
      <c r="F283" s="313"/>
      <c r="G283" s="313"/>
      <c r="H283" s="313"/>
      <c r="I283" s="313"/>
      <c r="J283" s="220">
        <f>'Հ4  '!H205</f>
        <v>599474</v>
      </c>
      <c r="K283" s="220">
        <f>'Հ4  '!I205</f>
        <v>623495.4</v>
      </c>
      <c r="L283" s="220">
        <f>'Հ4  '!J205</f>
        <v>730318.4</v>
      </c>
      <c r="M283" s="220">
        <f>'Հ4  '!K205</f>
        <v>789037.70000000007</v>
      </c>
      <c r="N283" s="220">
        <f>'Հ4  '!L205</f>
        <v>787313.3</v>
      </c>
    </row>
    <row r="284" spans="1:14" s="218" customFormat="1" ht="30" customHeight="1" x14ac:dyDescent="0.25">
      <c r="A284" s="219"/>
      <c r="B284" s="219"/>
      <c r="C284" s="219"/>
      <c r="D284" s="224"/>
      <c r="E284" s="224"/>
      <c r="F284" s="313" t="s">
        <v>744</v>
      </c>
      <c r="G284" s="313"/>
      <c r="H284" s="313"/>
      <c r="I284" s="313"/>
      <c r="J284" s="313"/>
      <c r="K284" s="313"/>
      <c r="L284" s="221"/>
      <c r="M284" s="221"/>
      <c r="N284" s="222"/>
    </row>
    <row r="285" spans="1:14" s="218" customFormat="1" ht="15.75" customHeight="1" x14ac:dyDescent="0.25">
      <c r="A285" s="219"/>
      <c r="B285" s="219"/>
      <c r="C285" s="219"/>
      <c r="D285" s="224"/>
      <c r="E285" s="224"/>
      <c r="F285" s="224"/>
      <c r="G285" s="313" t="s">
        <v>444</v>
      </c>
      <c r="H285" s="313"/>
      <c r="I285" s="313"/>
      <c r="J285" s="313"/>
      <c r="K285" s="313"/>
      <c r="L285" s="221"/>
      <c r="M285" s="221"/>
      <c r="N285" s="222"/>
    </row>
    <row r="286" spans="1:14" s="218" customFormat="1" ht="27.75" customHeight="1" x14ac:dyDescent="0.25">
      <c r="A286" s="219"/>
      <c r="B286" s="219"/>
      <c r="C286" s="219"/>
      <c r="D286" s="224"/>
      <c r="E286" s="224"/>
      <c r="F286" s="224"/>
      <c r="G286" s="224"/>
      <c r="H286" s="313" t="s">
        <v>729</v>
      </c>
      <c r="I286" s="313"/>
      <c r="J286" s="313"/>
      <c r="K286" s="313"/>
      <c r="L286" s="221"/>
      <c r="M286" s="221"/>
      <c r="N286" s="222"/>
    </row>
    <row r="287" spans="1:14" s="218" customFormat="1" ht="36" x14ac:dyDescent="0.25">
      <c r="A287" s="219"/>
      <c r="B287" s="219"/>
      <c r="C287" s="219"/>
      <c r="D287" s="224"/>
      <c r="E287" s="224"/>
      <c r="F287" s="224"/>
      <c r="G287" s="224"/>
      <c r="H287" s="224"/>
      <c r="I287" s="221" t="s">
        <v>745</v>
      </c>
      <c r="J287" s="223">
        <v>4276771</v>
      </c>
      <c r="K287" s="223" t="s">
        <v>746</v>
      </c>
      <c r="L287" s="223">
        <v>4300000</v>
      </c>
      <c r="M287" s="223">
        <v>4300000</v>
      </c>
      <c r="N287" s="223">
        <v>4300000</v>
      </c>
    </row>
    <row r="288" spans="1:14" s="218" customFormat="1" ht="24" x14ac:dyDescent="0.25">
      <c r="A288" s="219"/>
      <c r="B288" s="219"/>
      <c r="C288" s="219"/>
      <c r="D288" s="224"/>
      <c r="E288" s="224"/>
      <c r="F288" s="224"/>
      <c r="G288" s="224"/>
      <c r="H288" s="224"/>
      <c r="I288" s="221" t="s">
        <v>747</v>
      </c>
      <c r="J288" s="223">
        <v>52710</v>
      </c>
      <c r="K288" s="223" t="s">
        <v>748</v>
      </c>
      <c r="L288" s="223">
        <v>40000</v>
      </c>
      <c r="M288" s="223">
        <v>40000</v>
      </c>
      <c r="N288" s="223">
        <v>40000</v>
      </c>
    </row>
    <row r="289" spans="1:14" s="218" customFormat="1" ht="24" x14ac:dyDescent="0.25">
      <c r="A289" s="219"/>
      <c r="B289" s="219"/>
      <c r="C289" s="219"/>
      <c r="D289" s="224"/>
      <c r="E289" s="224"/>
      <c r="F289" s="224"/>
      <c r="G289" s="224"/>
      <c r="H289" s="224"/>
      <c r="I289" s="221" t="s">
        <v>749</v>
      </c>
      <c r="J289" s="223">
        <v>209351</v>
      </c>
      <c r="K289" s="223" t="s">
        <v>750</v>
      </c>
      <c r="L289" s="223">
        <v>150000</v>
      </c>
      <c r="M289" s="223">
        <v>150000</v>
      </c>
      <c r="N289" s="223">
        <v>150000</v>
      </c>
    </row>
    <row r="290" spans="1:14" s="218" customFormat="1" ht="24" x14ac:dyDescent="0.25">
      <c r="A290" s="219"/>
      <c r="B290" s="219"/>
      <c r="C290" s="219"/>
      <c r="D290" s="224"/>
      <c r="E290" s="224"/>
      <c r="F290" s="224"/>
      <c r="G290" s="224"/>
      <c r="H290" s="224"/>
      <c r="I290" s="221" t="s">
        <v>751</v>
      </c>
      <c r="J290" s="223">
        <v>33941</v>
      </c>
      <c r="K290" s="223" t="s">
        <v>752</v>
      </c>
      <c r="L290" s="223">
        <v>25000</v>
      </c>
      <c r="M290" s="223">
        <v>25000</v>
      </c>
      <c r="N290" s="223">
        <v>25000</v>
      </c>
    </row>
    <row r="291" spans="1:14" s="218" customFormat="1" ht="48" x14ac:dyDescent="0.25">
      <c r="A291" s="219"/>
      <c r="B291" s="219"/>
      <c r="C291" s="219"/>
      <c r="D291" s="224"/>
      <c r="E291" s="224"/>
      <c r="F291" s="224"/>
      <c r="G291" s="224"/>
      <c r="H291" s="224"/>
      <c r="I291" s="221" t="s">
        <v>753</v>
      </c>
      <c r="J291" s="223">
        <v>50043</v>
      </c>
      <c r="K291" s="223" t="s">
        <v>754</v>
      </c>
      <c r="L291" s="223">
        <v>52000</v>
      </c>
      <c r="M291" s="223">
        <v>52000</v>
      </c>
      <c r="N291" s="223">
        <v>52000</v>
      </c>
    </row>
    <row r="292" spans="1:14" s="218" customFormat="1" ht="31.5" customHeight="1" x14ac:dyDescent="0.25">
      <c r="A292" s="219"/>
      <c r="B292" s="219"/>
      <c r="C292" s="219"/>
      <c r="D292" s="224"/>
      <c r="E292" s="224"/>
      <c r="F292" s="224"/>
      <c r="G292" s="224"/>
      <c r="H292" s="224"/>
      <c r="I292" s="221" t="s">
        <v>755</v>
      </c>
      <c r="J292" s="223">
        <v>1148</v>
      </c>
      <c r="K292" s="223" t="s">
        <v>756</v>
      </c>
      <c r="L292" s="223">
        <v>800</v>
      </c>
      <c r="M292" s="223">
        <v>800</v>
      </c>
      <c r="N292" s="223">
        <v>800</v>
      </c>
    </row>
    <row r="293" spans="1:14" s="218" customFormat="1" ht="30.75" customHeight="1" x14ac:dyDescent="0.25">
      <c r="A293" s="219"/>
      <c r="B293" s="219"/>
      <c r="C293" s="219"/>
      <c r="D293" s="224"/>
      <c r="E293" s="224"/>
      <c r="F293" s="224"/>
      <c r="G293" s="224"/>
      <c r="H293" s="224"/>
      <c r="I293" s="221" t="s">
        <v>757</v>
      </c>
      <c r="J293" s="223">
        <v>10</v>
      </c>
      <c r="K293" s="223" t="s">
        <v>497</v>
      </c>
      <c r="L293" s="223">
        <v>5</v>
      </c>
      <c r="M293" s="223">
        <v>5</v>
      </c>
      <c r="N293" s="223">
        <v>5</v>
      </c>
    </row>
    <row r="294" spans="1:14" s="218" customFormat="1" ht="14.25" customHeight="1" x14ac:dyDescent="0.25">
      <c r="A294" s="219"/>
      <c r="B294" s="219"/>
      <c r="C294" s="219"/>
      <c r="D294" s="224"/>
      <c r="E294" s="224"/>
      <c r="F294" s="224"/>
      <c r="G294" s="224"/>
      <c r="H294" s="224"/>
      <c r="I294" s="221" t="s">
        <v>758</v>
      </c>
      <c r="J294" s="223">
        <v>7</v>
      </c>
      <c r="K294" s="223" t="s">
        <v>625</v>
      </c>
      <c r="L294" s="223">
        <v>5</v>
      </c>
      <c r="M294" s="223">
        <v>5</v>
      </c>
      <c r="N294" s="223">
        <v>5</v>
      </c>
    </row>
    <row r="295" spans="1:14" s="218" customFormat="1" ht="36" x14ac:dyDescent="0.25">
      <c r="A295" s="219"/>
      <c r="B295" s="219"/>
      <c r="C295" s="219"/>
      <c r="D295" s="224"/>
      <c r="E295" s="224"/>
      <c r="F295" s="224"/>
      <c r="G295" s="224"/>
      <c r="H295" s="224"/>
      <c r="I295" s="221" t="s">
        <v>759</v>
      </c>
      <c r="J295" s="223">
        <v>453406</v>
      </c>
      <c r="K295" s="223" t="s">
        <v>760</v>
      </c>
      <c r="L295" s="223">
        <v>450000</v>
      </c>
      <c r="M295" s="223">
        <v>450000</v>
      </c>
      <c r="N295" s="223">
        <v>450000</v>
      </c>
    </row>
    <row r="296" spans="1:14" s="218" customFormat="1" ht="30" customHeight="1" x14ac:dyDescent="0.25">
      <c r="A296" s="221"/>
      <c r="B296" s="230" t="s">
        <v>761</v>
      </c>
      <c r="C296" s="313" t="s">
        <v>762</v>
      </c>
      <c r="D296" s="313"/>
      <c r="E296" s="313"/>
      <c r="F296" s="313"/>
      <c r="G296" s="313"/>
      <c r="H296" s="313"/>
      <c r="I296" s="313"/>
      <c r="J296" s="220">
        <f>J297+J311+J330</f>
        <v>468463.592</v>
      </c>
      <c r="K296" s="220">
        <f>K297+K311+K330</f>
        <v>427227.6</v>
      </c>
      <c r="L296" s="220">
        <f t="shared" ref="L296:N296" si="8">L297+L311+L330</f>
        <v>427227.6</v>
      </c>
      <c r="M296" s="220">
        <f t="shared" si="8"/>
        <v>427227.6</v>
      </c>
      <c r="N296" s="220">
        <f t="shared" si="8"/>
        <v>427227.6</v>
      </c>
    </row>
    <row r="297" spans="1:14" s="218" customFormat="1" ht="24.75" customHeight="1" x14ac:dyDescent="0.25">
      <c r="A297" s="219"/>
      <c r="B297" s="219"/>
      <c r="C297" s="219"/>
      <c r="D297" s="230" t="s">
        <v>763</v>
      </c>
      <c r="E297" s="313" t="s">
        <v>764</v>
      </c>
      <c r="F297" s="313"/>
      <c r="G297" s="313"/>
      <c r="H297" s="313"/>
      <c r="I297" s="313"/>
      <c r="J297" s="220">
        <f>'Հ4  '!H213</f>
        <v>187122</v>
      </c>
      <c r="K297" s="220">
        <f>'Հ4  '!I213</f>
        <v>187752</v>
      </c>
      <c r="L297" s="220">
        <f>'Հ4  '!J213</f>
        <v>187752</v>
      </c>
      <c r="M297" s="220">
        <f>'Հ4  '!K213</f>
        <v>187752</v>
      </c>
      <c r="N297" s="220">
        <f>'Հ4  '!L213</f>
        <v>187752</v>
      </c>
    </row>
    <row r="298" spans="1:14" s="218" customFormat="1" ht="17.25" customHeight="1" x14ac:dyDescent="0.25">
      <c r="A298" s="219"/>
      <c r="B298" s="219"/>
      <c r="C298" s="219"/>
      <c r="D298" s="224"/>
      <c r="E298" s="224"/>
      <c r="F298" s="313" t="s">
        <v>765</v>
      </c>
      <c r="G298" s="313"/>
      <c r="H298" s="313"/>
      <c r="I298" s="313"/>
      <c r="J298" s="313"/>
      <c r="K298" s="313"/>
      <c r="L298" s="221"/>
      <c r="M298" s="221"/>
      <c r="N298" s="222"/>
    </row>
    <row r="299" spans="1:14" s="218" customFormat="1" ht="20.25" customHeight="1" x14ac:dyDescent="0.25">
      <c r="A299" s="219"/>
      <c r="B299" s="219"/>
      <c r="C299" s="219"/>
      <c r="D299" s="224"/>
      <c r="E299" s="224"/>
      <c r="F299" s="224"/>
      <c r="G299" s="313" t="s">
        <v>444</v>
      </c>
      <c r="H299" s="313"/>
      <c r="I299" s="313"/>
      <c r="J299" s="313"/>
      <c r="K299" s="313"/>
      <c r="L299" s="221"/>
      <c r="M299" s="221"/>
      <c r="N299" s="222"/>
    </row>
    <row r="300" spans="1:14" s="218" customFormat="1" ht="20.25" customHeight="1" x14ac:dyDescent="0.25">
      <c r="A300" s="219"/>
      <c r="B300" s="219"/>
      <c r="C300" s="219"/>
      <c r="D300" s="224"/>
      <c r="E300" s="224"/>
      <c r="F300" s="224"/>
      <c r="G300" s="224"/>
      <c r="H300" s="313" t="s">
        <v>729</v>
      </c>
      <c r="I300" s="313"/>
      <c r="J300" s="313"/>
      <c r="K300" s="313"/>
      <c r="L300" s="221"/>
      <c r="M300" s="221"/>
      <c r="N300" s="222"/>
    </row>
    <row r="301" spans="1:14" s="218" customFormat="1" ht="14.25" x14ac:dyDescent="0.25">
      <c r="A301" s="219"/>
      <c r="B301" s="219"/>
      <c r="C301" s="219"/>
      <c r="D301" s="224"/>
      <c r="E301" s="224"/>
      <c r="F301" s="224"/>
      <c r="G301" s="224"/>
      <c r="H301" s="224"/>
      <c r="I301" s="221" t="s">
        <v>766</v>
      </c>
      <c r="J301" s="223">
        <v>87</v>
      </c>
      <c r="K301" s="223" t="s">
        <v>767</v>
      </c>
      <c r="L301" s="223">
        <v>75</v>
      </c>
      <c r="M301" s="223">
        <v>75</v>
      </c>
      <c r="N301" s="223">
        <v>75</v>
      </c>
    </row>
    <row r="302" spans="1:14" s="218" customFormat="1" ht="36" x14ac:dyDescent="0.25">
      <c r="A302" s="219"/>
      <c r="B302" s="219"/>
      <c r="C302" s="219"/>
      <c r="D302" s="224"/>
      <c r="E302" s="224"/>
      <c r="F302" s="224"/>
      <c r="G302" s="224"/>
      <c r="H302" s="224"/>
      <c r="I302" s="221" t="s">
        <v>768</v>
      </c>
      <c r="J302" s="223">
        <v>2083</v>
      </c>
      <c r="K302" s="223" t="s">
        <v>769</v>
      </c>
      <c r="L302" s="223">
        <v>2250</v>
      </c>
      <c r="M302" s="223">
        <v>2250</v>
      </c>
      <c r="N302" s="223">
        <v>2250</v>
      </c>
    </row>
    <row r="303" spans="1:14" s="218" customFormat="1" ht="14.25" x14ac:dyDescent="0.25">
      <c r="A303" s="219"/>
      <c r="B303" s="219"/>
      <c r="C303" s="219"/>
      <c r="D303" s="224"/>
      <c r="E303" s="224"/>
      <c r="F303" s="224"/>
      <c r="G303" s="224"/>
      <c r="H303" s="224"/>
      <c r="I303" s="221" t="s">
        <v>661</v>
      </c>
      <c r="J303" s="223">
        <v>6.7</v>
      </c>
      <c r="K303" s="223" t="s">
        <v>770</v>
      </c>
      <c r="L303" s="223">
        <v>6.7</v>
      </c>
      <c r="M303" s="223">
        <v>6.7</v>
      </c>
      <c r="N303" s="223">
        <v>6.7</v>
      </c>
    </row>
    <row r="304" spans="1:14" s="218" customFormat="1" ht="14.25" x14ac:dyDescent="0.25">
      <c r="A304" s="219"/>
      <c r="B304" s="219"/>
      <c r="C304" s="219"/>
      <c r="D304" s="224"/>
      <c r="E304" s="224"/>
      <c r="F304" s="224"/>
      <c r="G304" s="224"/>
      <c r="H304" s="224"/>
      <c r="I304" s="221" t="s">
        <v>663</v>
      </c>
      <c r="J304" s="223">
        <v>93.3</v>
      </c>
      <c r="K304" s="223" t="s">
        <v>771</v>
      </c>
      <c r="L304" s="223">
        <v>93.3</v>
      </c>
      <c r="M304" s="223">
        <v>93.3</v>
      </c>
      <c r="N304" s="223">
        <v>93.3</v>
      </c>
    </row>
    <row r="305" spans="1:14" s="218" customFormat="1" ht="36" x14ac:dyDescent="0.25">
      <c r="A305" s="219"/>
      <c r="B305" s="219"/>
      <c r="C305" s="219"/>
      <c r="D305" s="224"/>
      <c r="E305" s="224"/>
      <c r="F305" s="224"/>
      <c r="G305" s="224"/>
      <c r="H305" s="224"/>
      <c r="I305" s="221" t="s">
        <v>772</v>
      </c>
      <c r="J305" s="223">
        <v>51</v>
      </c>
      <c r="K305" s="223" t="s">
        <v>773</v>
      </c>
      <c r="L305" s="223">
        <v>51</v>
      </c>
      <c r="M305" s="223">
        <v>51</v>
      </c>
      <c r="N305" s="223">
        <v>51</v>
      </c>
    </row>
    <row r="306" spans="1:14" s="218" customFormat="1" ht="14.25" x14ac:dyDescent="0.25">
      <c r="A306" s="219"/>
      <c r="B306" s="219"/>
      <c r="C306" s="219"/>
      <c r="D306" s="224"/>
      <c r="E306" s="224"/>
      <c r="F306" s="224"/>
      <c r="G306" s="224"/>
      <c r="H306" s="224"/>
      <c r="I306" s="221" t="s">
        <v>774</v>
      </c>
      <c r="J306" s="223">
        <v>87</v>
      </c>
      <c r="K306" s="223" t="s">
        <v>767</v>
      </c>
      <c r="L306" s="223">
        <v>75</v>
      </c>
      <c r="M306" s="223">
        <v>75</v>
      </c>
      <c r="N306" s="223">
        <v>75</v>
      </c>
    </row>
    <row r="307" spans="1:14" s="218" customFormat="1" ht="52.5" customHeight="1" x14ac:dyDescent="0.25">
      <c r="A307" s="219"/>
      <c r="B307" s="219"/>
      <c r="C307" s="219"/>
      <c r="D307" s="224"/>
      <c r="E307" s="224"/>
      <c r="F307" s="224"/>
      <c r="G307" s="224"/>
      <c r="H307" s="224"/>
      <c r="I307" s="221" t="s">
        <v>775</v>
      </c>
      <c r="J307" s="223">
        <v>97</v>
      </c>
      <c r="K307" s="223" t="s">
        <v>503</v>
      </c>
      <c r="L307" s="223">
        <v>90</v>
      </c>
      <c r="M307" s="223">
        <v>90</v>
      </c>
      <c r="N307" s="223">
        <v>90</v>
      </c>
    </row>
    <row r="308" spans="1:14" s="218" customFormat="1" ht="24" x14ac:dyDescent="0.25">
      <c r="A308" s="219"/>
      <c r="B308" s="219"/>
      <c r="C308" s="219"/>
      <c r="D308" s="224"/>
      <c r="E308" s="224"/>
      <c r="F308" s="224"/>
      <c r="G308" s="224"/>
      <c r="H308" s="224"/>
      <c r="I308" s="221" t="s">
        <v>776</v>
      </c>
      <c r="J308" s="223">
        <v>39</v>
      </c>
      <c r="K308" s="223" t="s">
        <v>777</v>
      </c>
      <c r="L308" s="223">
        <v>39</v>
      </c>
      <c r="M308" s="223">
        <v>39</v>
      </c>
      <c r="N308" s="223">
        <v>39</v>
      </c>
    </row>
    <row r="309" spans="1:14" s="218" customFormat="1" ht="36" x14ac:dyDescent="0.25">
      <c r="A309" s="219"/>
      <c r="B309" s="219"/>
      <c r="C309" s="219"/>
      <c r="D309" s="224"/>
      <c r="E309" s="224"/>
      <c r="F309" s="224"/>
      <c r="G309" s="224"/>
      <c r="H309" s="224"/>
      <c r="I309" s="221" t="s">
        <v>778</v>
      </c>
      <c r="J309" s="223">
        <v>2260</v>
      </c>
      <c r="K309" s="223" t="s">
        <v>779</v>
      </c>
      <c r="L309" s="223">
        <v>2139</v>
      </c>
      <c r="M309" s="223">
        <v>2139</v>
      </c>
      <c r="N309" s="223">
        <v>2139</v>
      </c>
    </row>
    <row r="310" spans="1:14" s="218" customFormat="1" ht="36" x14ac:dyDescent="0.25">
      <c r="A310" s="219"/>
      <c r="B310" s="219"/>
      <c r="C310" s="219"/>
      <c r="D310" s="224"/>
      <c r="E310" s="224"/>
      <c r="F310" s="224"/>
      <c r="G310" s="224"/>
      <c r="H310" s="224"/>
      <c r="I310" s="221" t="s">
        <v>780</v>
      </c>
      <c r="J310" s="223">
        <v>2250</v>
      </c>
      <c r="K310" s="223" t="s">
        <v>781</v>
      </c>
      <c r="L310" s="223">
        <v>2139</v>
      </c>
      <c r="M310" s="223">
        <v>2139</v>
      </c>
      <c r="N310" s="223">
        <v>2139</v>
      </c>
    </row>
    <row r="311" spans="1:14" s="218" customFormat="1" ht="52.5" customHeight="1" x14ac:dyDescent="0.25">
      <c r="A311" s="219"/>
      <c r="B311" s="219"/>
      <c r="C311" s="219"/>
      <c r="D311" s="230" t="s">
        <v>782</v>
      </c>
      <c r="E311" s="313" t="s">
        <v>783</v>
      </c>
      <c r="F311" s="313"/>
      <c r="G311" s="313"/>
      <c r="H311" s="313"/>
      <c r="I311" s="313"/>
      <c r="J311" s="220">
        <f>'Հ4  '!H218</f>
        <v>249453.7</v>
      </c>
      <c r="K311" s="220">
        <f>'Հ4  '!I218</f>
        <v>239475.6</v>
      </c>
      <c r="L311" s="220">
        <f>'Հ4  '!J218</f>
        <v>239475.6</v>
      </c>
      <c r="M311" s="220">
        <f>'Հ4  '!K218</f>
        <v>239475.6</v>
      </c>
      <c r="N311" s="220">
        <f>'Հ4  '!L218</f>
        <v>239475.6</v>
      </c>
    </row>
    <row r="312" spans="1:14" s="218" customFormat="1" ht="43.5" customHeight="1" x14ac:dyDescent="0.25">
      <c r="A312" s="219"/>
      <c r="B312" s="219"/>
      <c r="C312" s="219"/>
      <c r="D312" s="224"/>
      <c r="E312" s="224"/>
      <c r="F312" s="313" t="s">
        <v>784</v>
      </c>
      <c r="G312" s="313"/>
      <c r="H312" s="313"/>
      <c r="I312" s="313"/>
      <c r="J312" s="313"/>
      <c r="K312" s="313"/>
      <c r="L312" s="221"/>
      <c r="M312" s="221"/>
      <c r="N312" s="222"/>
    </row>
    <row r="313" spans="1:14" s="218" customFormat="1" ht="22.5" customHeight="1" x14ac:dyDescent="0.25">
      <c r="A313" s="219"/>
      <c r="B313" s="219"/>
      <c r="C313" s="219"/>
      <c r="D313" s="224"/>
      <c r="E313" s="224"/>
      <c r="F313" s="224"/>
      <c r="G313" s="313" t="s">
        <v>444</v>
      </c>
      <c r="H313" s="313"/>
      <c r="I313" s="313"/>
      <c r="J313" s="313"/>
      <c r="K313" s="313"/>
      <c r="L313" s="221"/>
      <c r="M313" s="221"/>
      <c r="N313" s="222"/>
    </row>
    <row r="314" spans="1:14" s="218" customFormat="1" ht="20.25" customHeight="1" x14ac:dyDescent="0.25">
      <c r="A314" s="219"/>
      <c r="B314" s="219"/>
      <c r="C314" s="219"/>
      <c r="D314" s="224"/>
      <c r="E314" s="224"/>
      <c r="F314" s="224"/>
      <c r="G314" s="224"/>
      <c r="H314" s="313" t="s">
        <v>729</v>
      </c>
      <c r="I314" s="313"/>
      <c r="J314" s="313"/>
      <c r="K314" s="313"/>
      <c r="L314" s="221"/>
      <c r="M314" s="221"/>
      <c r="N314" s="222"/>
    </row>
    <row r="315" spans="1:14" s="218" customFormat="1" ht="14.25" x14ac:dyDescent="0.25">
      <c r="A315" s="219"/>
      <c r="B315" s="219"/>
      <c r="C315" s="219"/>
      <c r="D315" s="224"/>
      <c r="E315" s="224"/>
      <c r="F315" s="224"/>
      <c r="G315" s="224"/>
      <c r="H315" s="224"/>
      <c r="I315" s="221" t="s">
        <v>785</v>
      </c>
      <c r="J315" s="223">
        <v>25</v>
      </c>
      <c r="K315" s="223" t="s">
        <v>527</v>
      </c>
      <c r="L315" s="237">
        <v>25</v>
      </c>
      <c r="M315" s="237">
        <v>25</v>
      </c>
      <c r="N315" s="237">
        <v>25</v>
      </c>
    </row>
    <row r="316" spans="1:14" s="218" customFormat="1" ht="18.75" customHeight="1" x14ac:dyDescent="0.25">
      <c r="A316" s="219"/>
      <c r="B316" s="219"/>
      <c r="C316" s="219"/>
      <c r="D316" s="224"/>
      <c r="E316" s="224"/>
      <c r="F316" s="224"/>
      <c r="G316" s="224"/>
      <c r="H316" s="224"/>
      <c r="I316" s="221" t="s">
        <v>786</v>
      </c>
      <c r="J316" s="223">
        <v>380</v>
      </c>
      <c r="K316" s="223" t="s">
        <v>787</v>
      </c>
      <c r="L316" s="237">
        <v>327</v>
      </c>
      <c r="M316" s="237">
        <v>327</v>
      </c>
      <c r="N316" s="237">
        <v>327</v>
      </c>
    </row>
    <row r="317" spans="1:14" s="218" customFormat="1" ht="14.25" x14ac:dyDescent="0.25">
      <c r="A317" s="219"/>
      <c r="B317" s="219"/>
      <c r="C317" s="219"/>
      <c r="D317" s="224"/>
      <c r="E317" s="224"/>
      <c r="F317" s="224"/>
      <c r="G317" s="224"/>
      <c r="H317" s="224"/>
      <c r="I317" s="221" t="s">
        <v>661</v>
      </c>
      <c r="J317" s="223">
        <v>33</v>
      </c>
      <c r="K317" s="223" t="s">
        <v>788</v>
      </c>
      <c r="L317" s="237">
        <v>29</v>
      </c>
      <c r="M317" s="237">
        <v>29</v>
      </c>
      <c r="N317" s="237">
        <v>29</v>
      </c>
    </row>
    <row r="318" spans="1:14" s="218" customFormat="1" ht="14.25" x14ac:dyDescent="0.25">
      <c r="A318" s="219"/>
      <c r="B318" s="219"/>
      <c r="C318" s="219"/>
      <c r="D318" s="224"/>
      <c r="E318" s="224"/>
      <c r="F318" s="224"/>
      <c r="G318" s="224"/>
      <c r="H318" s="224"/>
      <c r="I318" s="221" t="s">
        <v>663</v>
      </c>
      <c r="J318" s="223">
        <v>67</v>
      </c>
      <c r="K318" s="223" t="s">
        <v>789</v>
      </c>
      <c r="L318" s="237">
        <v>71</v>
      </c>
      <c r="M318" s="237">
        <v>71</v>
      </c>
      <c r="N318" s="237">
        <v>71</v>
      </c>
    </row>
    <row r="319" spans="1:14" s="218" customFormat="1" ht="24" x14ac:dyDescent="0.25">
      <c r="A319" s="219"/>
      <c r="B319" s="219"/>
      <c r="C319" s="219"/>
      <c r="D319" s="224"/>
      <c r="E319" s="224"/>
      <c r="F319" s="224"/>
      <c r="G319" s="224"/>
      <c r="H319" s="224"/>
      <c r="I319" s="221" t="s">
        <v>790</v>
      </c>
      <c r="J319" s="223">
        <v>282</v>
      </c>
      <c r="K319" s="223" t="s">
        <v>791</v>
      </c>
      <c r="L319" s="237">
        <v>257</v>
      </c>
      <c r="M319" s="237">
        <v>257</v>
      </c>
      <c r="N319" s="237">
        <v>257</v>
      </c>
    </row>
    <row r="320" spans="1:14" s="218" customFormat="1" ht="14.25" x14ac:dyDescent="0.25">
      <c r="A320" s="219"/>
      <c r="B320" s="219"/>
      <c r="C320" s="219"/>
      <c r="D320" s="224"/>
      <c r="E320" s="224"/>
      <c r="F320" s="224"/>
      <c r="G320" s="224"/>
      <c r="H320" s="224"/>
      <c r="I320" s="221" t="s">
        <v>661</v>
      </c>
      <c r="J320" s="223">
        <v>30</v>
      </c>
      <c r="K320" s="223" t="s">
        <v>792</v>
      </c>
      <c r="L320" s="237">
        <v>30</v>
      </c>
      <c r="M320" s="237">
        <v>30</v>
      </c>
      <c r="N320" s="237">
        <v>30</v>
      </c>
    </row>
    <row r="321" spans="1:14" s="218" customFormat="1" ht="14.25" x14ac:dyDescent="0.25">
      <c r="A321" s="219"/>
      <c r="B321" s="219"/>
      <c r="C321" s="219"/>
      <c r="D321" s="224"/>
      <c r="E321" s="224"/>
      <c r="F321" s="224"/>
      <c r="G321" s="224"/>
      <c r="H321" s="224"/>
      <c r="I321" s="221" t="s">
        <v>663</v>
      </c>
      <c r="J321" s="223">
        <v>70</v>
      </c>
      <c r="K321" s="223" t="s">
        <v>793</v>
      </c>
      <c r="L321" s="237">
        <v>70</v>
      </c>
      <c r="M321" s="237">
        <v>70</v>
      </c>
      <c r="N321" s="237">
        <v>70</v>
      </c>
    </row>
    <row r="322" spans="1:14" s="218" customFormat="1" ht="24" x14ac:dyDescent="0.25">
      <c r="A322" s="219"/>
      <c r="B322" s="219"/>
      <c r="C322" s="219"/>
      <c r="D322" s="224"/>
      <c r="E322" s="224"/>
      <c r="F322" s="224"/>
      <c r="G322" s="224"/>
      <c r="H322" s="224"/>
      <c r="I322" s="221" t="s">
        <v>794</v>
      </c>
      <c r="J322" s="223">
        <v>282</v>
      </c>
      <c r="K322" s="223" t="s">
        <v>795</v>
      </c>
      <c r="L322" s="237">
        <v>250</v>
      </c>
      <c r="M322" s="237">
        <v>250</v>
      </c>
      <c r="N322" s="237">
        <v>250</v>
      </c>
    </row>
    <row r="323" spans="1:14" s="218" customFormat="1" ht="14.25" x14ac:dyDescent="0.25">
      <c r="A323" s="219"/>
      <c r="B323" s="219"/>
      <c r="C323" s="219"/>
      <c r="D323" s="224"/>
      <c r="E323" s="224"/>
      <c r="F323" s="224"/>
      <c r="G323" s="224"/>
      <c r="H323" s="224"/>
      <c r="I323" s="221" t="s">
        <v>661</v>
      </c>
      <c r="J323" s="223">
        <v>11</v>
      </c>
      <c r="K323" s="223" t="s">
        <v>796</v>
      </c>
      <c r="L323" s="237">
        <v>14</v>
      </c>
      <c r="M323" s="237">
        <v>14</v>
      </c>
      <c r="N323" s="237">
        <v>14</v>
      </c>
    </row>
    <row r="324" spans="1:14" s="218" customFormat="1" ht="14.25" x14ac:dyDescent="0.25">
      <c r="A324" s="219"/>
      <c r="B324" s="219"/>
      <c r="C324" s="219"/>
      <c r="D324" s="224"/>
      <c r="E324" s="224"/>
      <c r="F324" s="224"/>
      <c r="G324" s="224"/>
      <c r="H324" s="224"/>
      <c r="I324" s="221" t="s">
        <v>663</v>
      </c>
      <c r="J324" s="223">
        <v>89</v>
      </c>
      <c r="K324" s="223" t="s">
        <v>797</v>
      </c>
      <c r="L324" s="237">
        <v>86</v>
      </c>
      <c r="M324" s="237">
        <v>86</v>
      </c>
      <c r="N324" s="237">
        <v>86</v>
      </c>
    </row>
    <row r="325" spans="1:14" s="218" customFormat="1" ht="26.25" customHeight="1" x14ac:dyDescent="0.25">
      <c r="A325" s="219"/>
      <c r="B325" s="219"/>
      <c r="C325" s="219"/>
      <c r="D325" s="224"/>
      <c r="E325" s="224"/>
      <c r="F325" s="224"/>
      <c r="G325" s="224"/>
      <c r="H325" s="224"/>
      <c r="I325" s="221" t="s">
        <v>798</v>
      </c>
      <c r="J325" s="223">
        <v>210</v>
      </c>
      <c r="K325" s="223" t="s">
        <v>799</v>
      </c>
      <c r="L325" s="237">
        <v>210</v>
      </c>
      <c r="M325" s="237">
        <v>210</v>
      </c>
      <c r="N325" s="237">
        <v>210</v>
      </c>
    </row>
    <row r="326" spans="1:14" s="218" customFormat="1" ht="14.25" x14ac:dyDescent="0.25">
      <c r="A326" s="219"/>
      <c r="B326" s="219"/>
      <c r="C326" s="219"/>
      <c r="D326" s="224"/>
      <c r="E326" s="224"/>
      <c r="F326" s="224"/>
      <c r="G326" s="224"/>
      <c r="H326" s="224"/>
      <c r="I326" s="221" t="s">
        <v>800</v>
      </c>
      <c r="J326" s="223">
        <v>65</v>
      </c>
      <c r="K326" s="223" t="s">
        <v>801</v>
      </c>
      <c r="L326" s="237">
        <v>65</v>
      </c>
      <c r="M326" s="237">
        <v>65</v>
      </c>
      <c r="N326" s="237">
        <v>65</v>
      </c>
    </row>
    <row r="327" spans="1:14" s="218" customFormat="1" ht="36" x14ac:dyDescent="0.25">
      <c r="A327" s="219"/>
      <c r="B327" s="219"/>
      <c r="C327" s="219"/>
      <c r="D327" s="224"/>
      <c r="E327" s="224"/>
      <c r="F327" s="224"/>
      <c r="G327" s="224"/>
      <c r="H327" s="224"/>
      <c r="I327" s="221" t="s">
        <v>802</v>
      </c>
      <c r="J327" s="223">
        <v>99</v>
      </c>
      <c r="K327" s="223" t="s">
        <v>803</v>
      </c>
      <c r="L327" s="237">
        <v>99</v>
      </c>
      <c r="M327" s="237">
        <v>99</v>
      </c>
      <c r="N327" s="237">
        <v>99</v>
      </c>
    </row>
    <row r="328" spans="1:14" s="218" customFormat="1" ht="18.75" customHeight="1" x14ac:dyDescent="0.25">
      <c r="A328" s="219"/>
      <c r="B328" s="219"/>
      <c r="C328" s="219"/>
      <c r="D328" s="224"/>
      <c r="E328" s="224"/>
      <c r="F328" s="224"/>
      <c r="G328" s="224"/>
      <c r="H328" s="224"/>
      <c r="I328" s="221" t="s">
        <v>804</v>
      </c>
      <c r="J328" s="223">
        <v>5</v>
      </c>
      <c r="K328" s="223" t="s">
        <v>805</v>
      </c>
      <c r="L328" s="237">
        <v>4</v>
      </c>
      <c r="M328" s="237">
        <v>4</v>
      </c>
      <c r="N328" s="237">
        <v>4</v>
      </c>
    </row>
    <row r="329" spans="1:14" s="218" customFormat="1" ht="30.75" customHeight="1" x14ac:dyDescent="0.25">
      <c r="A329" s="219"/>
      <c r="B329" s="219"/>
      <c r="C329" s="219"/>
      <c r="D329" s="224"/>
      <c r="E329" s="224"/>
      <c r="F329" s="224"/>
      <c r="G329" s="224"/>
      <c r="H329" s="224"/>
      <c r="I329" s="221" t="s">
        <v>806</v>
      </c>
      <c r="J329" s="223">
        <v>264250</v>
      </c>
      <c r="K329" s="223" t="s">
        <v>807</v>
      </c>
      <c r="L329" s="237">
        <v>306.8</v>
      </c>
      <c r="M329" s="237">
        <v>306.8</v>
      </c>
      <c r="N329" s="237">
        <v>306.8</v>
      </c>
    </row>
    <row r="330" spans="1:14" s="218" customFormat="1" ht="30.75" customHeight="1" x14ac:dyDescent="0.25">
      <c r="A330" s="219"/>
      <c r="B330" s="219"/>
      <c r="C330" s="219"/>
      <c r="D330" s="230" t="s">
        <v>842</v>
      </c>
      <c r="E330" s="327" t="s">
        <v>854</v>
      </c>
      <c r="F330" s="328"/>
      <c r="G330" s="328"/>
      <c r="H330" s="328"/>
      <c r="I330" s="329"/>
      <c r="J330" s="228">
        <f>'Հ4  '!H223</f>
        <v>31887.892</v>
      </c>
      <c r="K330" s="228">
        <f>'Հ4  '!I223</f>
        <v>0</v>
      </c>
      <c r="L330" s="221"/>
      <c r="M330" s="221"/>
      <c r="N330" s="222"/>
    </row>
    <row r="331" spans="1:14" s="218" customFormat="1" ht="30.75" customHeight="1" x14ac:dyDescent="0.25">
      <c r="A331" s="219"/>
      <c r="B331" s="219"/>
      <c r="C331" s="219"/>
      <c r="D331" s="224"/>
      <c r="E331" s="224"/>
      <c r="F331" s="330" t="s">
        <v>853</v>
      </c>
      <c r="G331" s="331"/>
      <c r="H331" s="331"/>
      <c r="I331" s="331"/>
      <c r="J331" s="331"/>
      <c r="K331" s="332"/>
      <c r="L331" s="221"/>
      <c r="M331" s="221"/>
      <c r="N331" s="222"/>
    </row>
    <row r="332" spans="1:14" s="218" customFormat="1" ht="12.75" customHeight="1" x14ac:dyDescent="0.25">
      <c r="A332" s="219"/>
      <c r="B332" s="219"/>
      <c r="C332" s="219"/>
      <c r="D332" s="224"/>
      <c r="E332" s="224"/>
      <c r="F332" s="224"/>
      <c r="G332" s="333" t="s">
        <v>851</v>
      </c>
      <c r="H332" s="334"/>
      <c r="I332" s="334"/>
      <c r="J332" s="334"/>
      <c r="K332" s="335"/>
      <c r="L332" s="221"/>
      <c r="M332" s="221"/>
      <c r="N332" s="222"/>
    </row>
    <row r="333" spans="1:14" s="218" customFormat="1" ht="22.5" customHeight="1" x14ac:dyDescent="0.25">
      <c r="A333" s="219"/>
      <c r="B333" s="219"/>
      <c r="C333" s="219"/>
      <c r="D333" s="224"/>
      <c r="E333" s="224"/>
      <c r="F333" s="224"/>
      <c r="G333" s="224"/>
      <c r="H333" s="224"/>
      <c r="I333" s="230" t="s">
        <v>852</v>
      </c>
      <c r="J333" s="223">
        <v>45</v>
      </c>
      <c r="K333" s="223"/>
      <c r="L333" s="221"/>
      <c r="M333" s="221"/>
      <c r="N333" s="222"/>
    </row>
    <row r="334" spans="1:14" s="218" customFormat="1" ht="17.25" customHeight="1" x14ac:dyDescent="0.25">
      <c r="A334" s="219"/>
      <c r="B334" s="219"/>
      <c r="C334" s="219"/>
      <c r="D334" s="224"/>
      <c r="E334" s="224"/>
      <c r="F334" s="224"/>
      <c r="G334" s="224"/>
      <c r="H334" s="224"/>
      <c r="I334" s="230" t="s">
        <v>850</v>
      </c>
      <c r="J334" s="223">
        <v>41</v>
      </c>
      <c r="K334" s="223"/>
      <c r="L334" s="221"/>
      <c r="M334" s="221"/>
      <c r="N334" s="222"/>
    </row>
    <row r="335" spans="1:14" s="218" customFormat="1" ht="21" customHeight="1" x14ac:dyDescent="0.25">
      <c r="A335" s="219"/>
      <c r="B335" s="219"/>
      <c r="C335" s="219"/>
      <c r="D335" s="224"/>
      <c r="E335" s="224"/>
      <c r="F335" s="224"/>
      <c r="G335" s="224"/>
      <c r="H335" s="224"/>
      <c r="I335" s="230" t="s">
        <v>849</v>
      </c>
      <c r="J335" s="223">
        <v>59</v>
      </c>
      <c r="K335" s="223"/>
      <c r="L335" s="221"/>
      <c r="M335" s="221"/>
      <c r="N335" s="222"/>
    </row>
    <row r="336" spans="1:14" s="218" customFormat="1" ht="15" customHeight="1" x14ac:dyDescent="0.25">
      <c r="A336" s="219"/>
      <c r="B336" s="219"/>
      <c r="C336" s="219"/>
      <c r="D336" s="224"/>
      <c r="E336" s="224"/>
      <c r="F336" s="224"/>
      <c r="G336" s="224"/>
      <c r="H336" s="224"/>
      <c r="I336" s="230" t="s">
        <v>848</v>
      </c>
      <c r="J336" s="223">
        <v>5</v>
      </c>
      <c r="K336" s="223"/>
      <c r="L336" s="221"/>
      <c r="M336" s="221"/>
      <c r="N336" s="222"/>
    </row>
    <row r="337" spans="1:14" s="218" customFormat="1" ht="30.75" customHeight="1" x14ac:dyDescent="0.25">
      <c r="A337" s="219"/>
      <c r="B337" s="219"/>
      <c r="C337" s="219"/>
      <c r="D337" s="224"/>
      <c r="E337" s="224"/>
      <c r="F337" s="224"/>
      <c r="G337" s="224"/>
      <c r="H337" s="224"/>
      <c r="I337" s="230" t="s">
        <v>847</v>
      </c>
      <c r="J337" s="223">
        <v>1</v>
      </c>
      <c r="K337" s="223"/>
      <c r="L337" s="221"/>
      <c r="M337" s="221"/>
      <c r="N337" s="222"/>
    </row>
    <row r="338" spans="1:14" s="218" customFormat="1" ht="22.5" customHeight="1" x14ac:dyDescent="0.25">
      <c r="A338" s="221"/>
      <c r="B338" s="230" t="s">
        <v>808</v>
      </c>
      <c r="C338" s="313" t="s">
        <v>809</v>
      </c>
      <c r="D338" s="313"/>
      <c r="E338" s="313"/>
      <c r="F338" s="313"/>
      <c r="G338" s="313"/>
      <c r="H338" s="313"/>
      <c r="I338" s="313"/>
      <c r="J338" s="220">
        <f>J339+J356</f>
        <v>3677867.7989999983</v>
      </c>
      <c r="K338" s="220">
        <f>K339+K356</f>
        <v>3363179.9999999995</v>
      </c>
      <c r="L338" s="220">
        <f t="shared" ref="L338:N338" si="9">L339+L356</f>
        <v>3782474.4999999991</v>
      </c>
      <c r="M338" s="220">
        <f t="shared" si="9"/>
        <v>3767909.3000000003</v>
      </c>
      <c r="N338" s="220">
        <f t="shared" si="9"/>
        <v>3842685.1</v>
      </c>
    </row>
    <row r="339" spans="1:14" s="218" customFormat="1" ht="24" customHeight="1" x14ac:dyDescent="0.25">
      <c r="A339" s="219"/>
      <c r="B339" s="219"/>
      <c r="C339" s="219"/>
      <c r="D339" s="230" t="s">
        <v>810</v>
      </c>
      <c r="E339" s="313" t="s">
        <v>811</v>
      </c>
      <c r="F339" s="313"/>
      <c r="G339" s="313"/>
      <c r="H339" s="313"/>
      <c r="I339" s="313"/>
      <c r="J339" s="220">
        <f>'Հ4  '!H230</f>
        <v>3602618.3989999983</v>
      </c>
      <c r="K339" s="220">
        <f>'Հ4  '!I230</f>
        <v>3176221.7999999993</v>
      </c>
      <c r="L339" s="220">
        <f>'Հ4  '!J230</f>
        <v>3595516.2999999989</v>
      </c>
      <c r="M339" s="220">
        <f>'Հ4  '!K230</f>
        <v>3687909.3000000003</v>
      </c>
      <c r="N339" s="220">
        <f>'Հ4  '!L230</f>
        <v>3752685.1</v>
      </c>
    </row>
    <row r="340" spans="1:14" s="218" customFormat="1" ht="33" customHeight="1" x14ac:dyDescent="0.25">
      <c r="A340" s="219"/>
      <c r="B340" s="219"/>
      <c r="C340" s="219"/>
      <c r="D340" s="224"/>
      <c r="E340" s="224"/>
      <c r="F340" s="313" t="s">
        <v>812</v>
      </c>
      <c r="G340" s="313"/>
      <c r="H340" s="313"/>
      <c r="I340" s="313"/>
      <c r="J340" s="313"/>
      <c r="K340" s="313"/>
      <c r="L340" s="221"/>
      <c r="M340" s="221"/>
      <c r="N340" s="222"/>
    </row>
    <row r="341" spans="1:14" s="218" customFormat="1" ht="18.75" customHeight="1" x14ac:dyDescent="0.25">
      <c r="A341" s="219"/>
      <c r="B341" s="219"/>
      <c r="C341" s="219"/>
      <c r="D341" s="224"/>
      <c r="E341" s="224"/>
      <c r="F341" s="224"/>
      <c r="G341" s="313" t="s">
        <v>444</v>
      </c>
      <c r="H341" s="313"/>
      <c r="I341" s="313"/>
      <c r="J341" s="313"/>
      <c r="K341" s="313"/>
      <c r="L341" s="221"/>
      <c r="M341" s="221"/>
      <c r="N341" s="222"/>
    </row>
    <row r="342" spans="1:14" s="218" customFormat="1" ht="27" customHeight="1" x14ac:dyDescent="0.25">
      <c r="A342" s="219"/>
      <c r="B342" s="219"/>
      <c r="C342" s="219"/>
      <c r="D342" s="224"/>
      <c r="E342" s="224"/>
      <c r="F342" s="224"/>
      <c r="G342" s="224"/>
      <c r="H342" s="313" t="s">
        <v>813</v>
      </c>
      <c r="I342" s="313"/>
      <c r="J342" s="313"/>
      <c r="K342" s="313"/>
      <c r="L342" s="221"/>
      <c r="M342" s="221"/>
      <c r="N342" s="222"/>
    </row>
    <row r="343" spans="1:14" s="218" customFormat="1" ht="15.75" customHeight="1" x14ac:dyDescent="0.25">
      <c r="A343" s="219"/>
      <c r="B343" s="219"/>
      <c r="C343" s="219"/>
      <c r="D343" s="224"/>
      <c r="E343" s="224"/>
      <c r="F343" s="224"/>
      <c r="G343" s="224"/>
      <c r="H343" s="224"/>
      <c r="I343" s="221" t="s">
        <v>814</v>
      </c>
      <c r="J343" s="223">
        <v>2822725</v>
      </c>
      <c r="K343" s="223" t="s">
        <v>815</v>
      </c>
      <c r="L343" s="256">
        <v>2967725</v>
      </c>
      <c r="M343" s="256">
        <v>3045725</v>
      </c>
      <c r="N343" s="256">
        <v>3125725</v>
      </c>
    </row>
    <row r="344" spans="1:14" s="218" customFormat="1" ht="28.5" customHeight="1" x14ac:dyDescent="0.25">
      <c r="A344" s="219"/>
      <c r="B344" s="219"/>
      <c r="C344" s="219"/>
      <c r="D344" s="224"/>
      <c r="E344" s="224"/>
      <c r="F344" s="224"/>
      <c r="G344" s="224"/>
      <c r="H344" s="224"/>
      <c r="I344" s="221" t="s">
        <v>816</v>
      </c>
      <c r="J344" s="223">
        <v>15508</v>
      </c>
      <c r="K344" s="223" t="s">
        <v>817</v>
      </c>
      <c r="L344" s="256">
        <v>17061</v>
      </c>
      <c r="M344" s="256">
        <v>18767</v>
      </c>
      <c r="N344" s="256">
        <v>20644</v>
      </c>
    </row>
    <row r="345" spans="1:14" s="218" customFormat="1" ht="24" x14ac:dyDescent="0.25">
      <c r="A345" s="219"/>
      <c r="B345" s="219"/>
      <c r="C345" s="219"/>
      <c r="D345" s="224"/>
      <c r="E345" s="224"/>
      <c r="F345" s="224"/>
      <c r="G345" s="224"/>
      <c r="H345" s="224"/>
      <c r="I345" s="221" t="s">
        <v>818</v>
      </c>
      <c r="J345" s="223">
        <v>1072795</v>
      </c>
      <c r="K345" s="223" t="s">
        <v>819</v>
      </c>
      <c r="L345" s="256">
        <v>1182780</v>
      </c>
      <c r="M345" s="256">
        <v>1261058</v>
      </c>
      <c r="N345" s="256">
        <v>1321058</v>
      </c>
    </row>
    <row r="346" spans="1:14" s="218" customFormat="1" ht="14.25" x14ac:dyDescent="0.25">
      <c r="A346" s="219"/>
      <c r="B346" s="219"/>
      <c r="C346" s="219"/>
      <c r="D346" s="224"/>
      <c r="E346" s="224"/>
      <c r="F346" s="224"/>
      <c r="G346" s="224"/>
      <c r="H346" s="224"/>
      <c r="I346" s="221" t="s">
        <v>820</v>
      </c>
      <c r="J346" s="223">
        <v>1730179</v>
      </c>
      <c r="K346" s="223" t="s">
        <v>821</v>
      </c>
      <c r="L346" s="256">
        <v>1757400</v>
      </c>
      <c r="M346" s="256">
        <v>1758440</v>
      </c>
      <c r="N346" s="256">
        <v>1773284</v>
      </c>
    </row>
    <row r="347" spans="1:14" s="218" customFormat="1" ht="15.75" customHeight="1" x14ac:dyDescent="0.25">
      <c r="A347" s="219"/>
      <c r="B347" s="219"/>
      <c r="C347" s="219"/>
      <c r="D347" s="224"/>
      <c r="E347" s="224"/>
      <c r="F347" s="224"/>
      <c r="G347" s="224"/>
      <c r="H347" s="224"/>
      <c r="I347" s="221" t="s">
        <v>822</v>
      </c>
      <c r="J347" s="223">
        <v>19751</v>
      </c>
      <c r="K347" s="223" t="s">
        <v>823</v>
      </c>
      <c r="L347" s="256">
        <v>27545</v>
      </c>
      <c r="M347" s="256">
        <v>26227</v>
      </c>
      <c r="N347" s="256">
        <v>31383</v>
      </c>
    </row>
    <row r="348" spans="1:14" s="218" customFormat="1" ht="52.5" customHeight="1" x14ac:dyDescent="0.25">
      <c r="A348" s="219"/>
      <c r="B348" s="219"/>
      <c r="C348" s="219"/>
      <c r="D348" s="224"/>
      <c r="E348" s="224"/>
      <c r="F348" s="224"/>
      <c r="G348" s="224"/>
      <c r="H348" s="224"/>
      <c r="I348" s="221" t="s">
        <v>824</v>
      </c>
      <c r="J348" s="223">
        <v>38</v>
      </c>
      <c r="K348" s="223" t="s">
        <v>557</v>
      </c>
      <c r="L348" s="256">
        <v>40</v>
      </c>
      <c r="M348" s="256">
        <v>41</v>
      </c>
      <c r="N348" s="256">
        <v>42</v>
      </c>
    </row>
    <row r="349" spans="1:14" s="218" customFormat="1" ht="48.75" customHeight="1" x14ac:dyDescent="0.25">
      <c r="A349" s="219"/>
      <c r="B349" s="219"/>
      <c r="C349" s="219"/>
      <c r="D349" s="224"/>
      <c r="E349" s="224"/>
      <c r="F349" s="224"/>
      <c r="G349" s="224"/>
      <c r="H349" s="224"/>
      <c r="I349" s="221" t="s">
        <v>825</v>
      </c>
      <c r="J349" s="223">
        <v>61.3</v>
      </c>
      <c r="K349" s="223" t="s">
        <v>826</v>
      </c>
      <c r="L349" s="256">
        <v>59</v>
      </c>
      <c r="M349" s="256">
        <v>58</v>
      </c>
      <c r="N349" s="256">
        <v>57</v>
      </c>
    </row>
    <row r="350" spans="1:14" s="218" customFormat="1" ht="37.5" customHeight="1" x14ac:dyDescent="0.25">
      <c r="A350" s="219"/>
      <c r="B350" s="219"/>
      <c r="C350" s="219"/>
      <c r="D350" s="224"/>
      <c r="E350" s="224"/>
      <c r="F350" s="224"/>
      <c r="G350" s="224"/>
      <c r="H350" s="224"/>
      <c r="I350" s="221" t="s">
        <v>827</v>
      </c>
      <c r="J350" s="223">
        <v>11.4</v>
      </c>
      <c r="K350" s="223" t="s">
        <v>458</v>
      </c>
      <c r="L350" s="256">
        <v>13</v>
      </c>
      <c r="M350" s="256">
        <v>14</v>
      </c>
      <c r="N350" s="256">
        <v>15</v>
      </c>
    </row>
    <row r="351" spans="1:14" s="218" customFormat="1" ht="48" x14ac:dyDescent="0.25">
      <c r="A351" s="219"/>
      <c r="B351" s="219"/>
      <c r="C351" s="219"/>
      <c r="D351" s="224"/>
      <c r="E351" s="224"/>
      <c r="F351" s="224"/>
      <c r="G351" s="224"/>
      <c r="H351" s="224"/>
      <c r="I351" s="221" t="s">
        <v>828</v>
      </c>
      <c r="J351" s="223">
        <v>5</v>
      </c>
      <c r="K351" s="223" t="s">
        <v>458</v>
      </c>
      <c r="L351" s="256">
        <v>7</v>
      </c>
      <c r="M351" s="256">
        <v>8</v>
      </c>
      <c r="N351" s="256">
        <v>9</v>
      </c>
    </row>
    <row r="352" spans="1:14" s="218" customFormat="1" ht="39" customHeight="1" x14ac:dyDescent="0.25">
      <c r="A352" s="219"/>
      <c r="B352" s="219"/>
      <c r="C352" s="219"/>
      <c r="D352" s="224"/>
      <c r="E352" s="224"/>
      <c r="F352" s="224"/>
      <c r="G352" s="224"/>
      <c r="H352" s="224"/>
      <c r="I352" s="221" t="s">
        <v>829</v>
      </c>
      <c r="J352" s="223">
        <v>9.1</v>
      </c>
      <c r="K352" s="223" t="s">
        <v>643</v>
      </c>
      <c r="L352" s="256">
        <v>11</v>
      </c>
      <c r="M352" s="256">
        <v>12</v>
      </c>
      <c r="N352" s="256">
        <v>13</v>
      </c>
    </row>
    <row r="353" spans="1:14" s="218" customFormat="1" ht="39" customHeight="1" x14ac:dyDescent="0.25">
      <c r="A353" s="219"/>
      <c r="B353" s="219"/>
      <c r="C353" s="219"/>
      <c r="D353" s="224"/>
      <c r="E353" s="224"/>
      <c r="F353" s="224"/>
      <c r="G353" s="224"/>
      <c r="H353" s="224"/>
      <c r="I353" s="221" t="s">
        <v>830</v>
      </c>
      <c r="J353" s="223">
        <v>16.600000000000001</v>
      </c>
      <c r="K353" s="223" t="s">
        <v>640</v>
      </c>
      <c r="L353" s="256">
        <v>18</v>
      </c>
      <c r="M353" s="256">
        <v>19</v>
      </c>
      <c r="N353" s="256">
        <v>20</v>
      </c>
    </row>
    <row r="354" spans="1:14" s="218" customFormat="1" ht="27.75" customHeight="1" x14ac:dyDescent="0.25">
      <c r="A354" s="219"/>
      <c r="B354" s="219"/>
      <c r="C354" s="219"/>
      <c r="D354" s="224"/>
      <c r="E354" s="224"/>
      <c r="F354" s="224"/>
      <c r="G354" s="224"/>
      <c r="H354" s="224"/>
      <c r="I354" s="221" t="s">
        <v>831</v>
      </c>
      <c r="J354" s="223">
        <v>2.6</v>
      </c>
      <c r="K354" s="223" t="s">
        <v>463</v>
      </c>
      <c r="L354" s="256">
        <v>3</v>
      </c>
      <c r="M354" s="256">
        <v>4</v>
      </c>
      <c r="N354" s="256">
        <v>5</v>
      </c>
    </row>
    <row r="355" spans="1:14" s="218" customFormat="1" ht="76.5" customHeight="1" x14ac:dyDescent="0.25">
      <c r="A355" s="219"/>
      <c r="B355" s="219"/>
      <c r="C355" s="219"/>
      <c r="D355" s="224"/>
      <c r="E355" s="224"/>
      <c r="F355" s="224"/>
      <c r="G355" s="224"/>
      <c r="H355" s="224"/>
      <c r="I355" s="221" t="s">
        <v>832</v>
      </c>
      <c r="J355" s="223">
        <v>2</v>
      </c>
      <c r="K355" s="223" t="s">
        <v>833</v>
      </c>
      <c r="L355" s="256">
        <v>2</v>
      </c>
      <c r="M355" s="256">
        <v>2</v>
      </c>
      <c r="N355" s="256">
        <v>2</v>
      </c>
    </row>
    <row r="356" spans="1:14" s="218" customFormat="1" ht="31.5" customHeight="1" x14ac:dyDescent="0.25">
      <c r="A356" s="224"/>
      <c r="B356" s="224"/>
      <c r="C356" s="224"/>
      <c r="D356" s="230" t="s">
        <v>834</v>
      </c>
      <c r="E356" s="313" t="s">
        <v>835</v>
      </c>
      <c r="F356" s="313"/>
      <c r="G356" s="313"/>
      <c r="H356" s="313"/>
      <c r="I356" s="313"/>
      <c r="J356" s="220">
        <f>'Հ4  '!H264</f>
        <v>75249.399999999994</v>
      </c>
      <c r="K356" s="220">
        <f>'Հ4  '!I264</f>
        <v>186958.2</v>
      </c>
      <c r="L356" s="233">
        <f>'Հ4  '!J264</f>
        <v>186958.2</v>
      </c>
      <c r="M356" s="233">
        <f>'Հ4  '!K264</f>
        <v>80000</v>
      </c>
      <c r="N356" s="233">
        <f>'Հ4  '!L264</f>
        <v>90000</v>
      </c>
    </row>
    <row r="357" spans="1:14" s="218" customFormat="1" ht="19.5" customHeight="1" x14ac:dyDescent="0.25">
      <c r="A357" s="219"/>
      <c r="B357" s="219"/>
      <c r="C357" s="219"/>
      <c r="D357" s="224"/>
      <c r="E357" s="224"/>
      <c r="F357" s="313" t="s">
        <v>836</v>
      </c>
      <c r="G357" s="313"/>
      <c r="H357" s="313"/>
      <c r="I357" s="313"/>
      <c r="J357" s="313"/>
      <c r="K357" s="313"/>
      <c r="L357" s="221"/>
      <c r="M357" s="221"/>
      <c r="N357" s="222"/>
    </row>
    <row r="358" spans="1:14" s="218" customFormat="1" ht="18" customHeight="1" x14ac:dyDescent="0.25">
      <c r="A358" s="219"/>
      <c r="B358" s="219"/>
      <c r="C358" s="219"/>
      <c r="D358" s="224"/>
      <c r="E358" s="224"/>
      <c r="F358" s="224"/>
      <c r="G358" s="313" t="s">
        <v>539</v>
      </c>
      <c r="H358" s="313"/>
      <c r="I358" s="313"/>
      <c r="J358" s="313"/>
      <c r="K358" s="313"/>
      <c r="L358" s="221"/>
      <c r="M358" s="221"/>
      <c r="N358" s="222"/>
    </row>
    <row r="359" spans="1:14" s="218" customFormat="1" ht="27.75" customHeight="1" x14ac:dyDescent="0.25">
      <c r="A359" s="219"/>
      <c r="B359" s="219"/>
      <c r="C359" s="219"/>
      <c r="D359" s="224"/>
      <c r="E359" s="224"/>
      <c r="F359" s="224"/>
      <c r="G359" s="224"/>
      <c r="H359" s="313" t="s">
        <v>837</v>
      </c>
      <c r="I359" s="313"/>
      <c r="J359" s="313"/>
      <c r="K359" s="313"/>
      <c r="L359" s="221"/>
      <c r="M359" s="221"/>
      <c r="N359" s="222"/>
    </row>
    <row r="360" spans="1:14" s="218" customFormat="1" ht="27.75" customHeight="1" x14ac:dyDescent="0.25">
      <c r="A360" s="221"/>
      <c r="B360" s="230">
        <v>1228</v>
      </c>
      <c r="C360" s="321" t="s">
        <v>845</v>
      </c>
      <c r="D360" s="326"/>
      <c r="E360" s="326"/>
      <c r="F360" s="326"/>
      <c r="G360" s="326"/>
      <c r="H360" s="326"/>
      <c r="I360" s="322"/>
      <c r="J360" s="227">
        <f>'Հ4  '!H269</f>
        <v>58388.9</v>
      </c>
      <c r="K360" s="227">
        <f>'Հ4  '!I269</f>
        <v>0</v>
      </c>
      <c r="L360" s="221"/>
      <c r="M360" s="221"/>
      <c r="N360" s="222"/>
    </row>
    <row r="361" spans="1:14" s="218" customFormat="1" ht="22.5" customHeight="1" x14ac:dyDescent="0.25">
      <c r="A361" s="219"/>
      <c r="B361" s="219"/>
      <c r="C361" s="219"/>
      <c r="D361" s="230" t="s">
        <v>844</v>
      </c>
      <c r="E361" s="221"/>
      <c r="F361" s="323" t="s">
        <v>846</v>
      </c>
      <c r="G361" s="324"/>
      <c r="H361" s="324"/>
      <c r="I361" s="324"/>
      <c r="J361" s="324"/>
      <c r="K361" s="325"/>
      <c r="L361" s="221"/>
      <c r="M361" s="221"/>
      <c r="N361" s="222"/>
    </row>
    <row r="362" spans="1:14" s="218" customFormat="1" ht="25.5" customHeight="1" x14ac:dyDescent="0.25">
      <c r="A362" s="219"/>
      <c r="B362" s="219"/>
      <c r="C362" s="219"/>
      <c r="D362" s="224"/>
      <c r="E362" s="224"/>
      <c r="F362" s="224"/>
      <c r="G362" s="313" t="s">
        <v>539</v>
      </c>
      <c r="H362" s="313"/>
      <c r="I362" s="313"/>
      <c r="J362" s="313"/>
      <c r="K362" s="313"/>
      <c r="L362" s="221"/>
      <c r="M362" s="221"/>
      <c r="N362" s="222"/>
    </row>
    <row r="363" spans="1:14" s="218" customFormat="1" ht="31.5" customHeight="1" x14ac:dyDescent="0.25">
      <c r="A363" s="219"/>
      <c r="B363" s="219"/>
      <c r="C363" s="219"/>
      <c r="D363" s="224"/>
      <c r="E363" s="224"/>
      <c r="F363" s="224"/>
      <c r="G363" s="224"/>
      <c r="H363" s="313" t="s">
        <v>843</v>
      </c>
      <c r="I363" s="313"/>
      <c r="J363" s="313"/>
      <c r="K363" s="313"/>
      <c r="L363" s="221"/>
      <c r="M363" s="221"/>
      <c r="N363" s="222"/>
    </row>
    <row r="364" spans="1:14" ht="16.5" customHeight="1" x14ac:dyDescent="0.2"/>
    <row r="365" spans="1:14" x14ac:dyDescent="0.2">
      <c r="A365" s="225" t="s">
        <v>838</v>
      </c>
      <c r="B365" s="225"/>
      <c r="C365" s="225"/>
    </row>
    <row r="367" spans="1:14" x14ac:dyDescent="0.2">
      <c r="B367" s="208" t="s">
        <v>839</v>
      </c>
    </row>
  </sheetData>
  <mergeCells count="129">
    <mergeCell ref="G362:K362"/>
    <mergeCell ref="H363:K363"/>
    <mergeCell ref="E330:I330"/>
    <mergeCell ref="F331:K331"/>
    <mergeCell ref="G332:K332"/>
    <mergeCell ref="F361:K361"/>
    <mergeCell ref="E356:I356"/>
    <mergeCell ref="F357:K357"/>
    <mergeCell ref="G358:K358"/>
    <mergeCell ref="H359:K359"/>
    <mergeCell ref="C360:I360"/>
    <mergeCell ref="C338:I338"/>
    <mergeCell ref="E339:I339"/>
    <mergeCell ref="F340:K340"/>
    <mergeCell ref="G341:K341"/>
    <mergeCell ref="H342:K342"/>
    <mergeCell ref="H300:K300"/>
    <mergeCell ref="E311:I311"/>
    <mergeCell ref="F312:K312"/>
    <mergeCell ref="G313:K313"/>
    <mergeCell ref="H314:K314"/>
    <mergeCell ref="E271:I271"/>
    <mergeCell ref="F272:K272"/>
    <mergeCell ref="F252:K252"/>
    <mergeCell ref="G253:K253"/>
    <mergeCell ref="H254:K254"/>
    <mergeCell ref="C256:I256"/>
    <mergeCell ref="E257:I257"/>
    <mergeCell ref="H260:K260"/>
    <mergeCell ref="H286:K286"/>
    <mergeCell ref="C296:I296"/>
    <mergeCell ref="E297:I297"/>
    <mergeCell ref="F298:K298"/>
    <mergeCell ref="G299:K299"/>
    <mergeCell ref="G273:K273"/>
    <mergeCell ref="H274:K274"/>
    <mergeCell ref="E283:I283"/>
    <mergeCell ref="F284:K284"/>
    <mergeCell ref="G285:K285"/>
    <mergeCell ref="E232:I232"/>
    <mergeCell ref="F233:K233"/>
    <mergeCell ref="G234:K234"/>
    <mergeCell ref="H235:K235"/>
    <mergeCell ref="E251:I251"/>
    <mergeCell ref="G249:K249"/>
    <mergeCell ref="H250:I250"/>
    <mergeCell ref="F258:K258"/>
    <mergeCell ref="G259:K259"/>
    <mergeCell ref="E237:I237"/>
    <mergeCell ref="G238:K238"/>
    <mergeCell ref="H239:K239"/>
    <mergeCell ref="E246:I246"/>
    <mergeCell ref="F247:K247"/>
    <mergeCell ref="G248:K248"/>
    <mergeCell ref="H240:I240"/>
    <mergeCell ref="E241:I241"/>
    <mergeCell ref="G242:K242"/>
    <mergeCell ref="H243:K243"/>
    <mergeCell ref="H244:I244"/>
    <mergeCell ref="H245:I245"/>
    <mergeCell ref="H206:K206"/>
    <mergeCell ref="E225:I225"/>
    <mergeCell ref="F226:K226"/>
    <mergeCell ref="G227:K227"/>
    <mergeCell ref="H228:K228"/>
    <mergeCell ref="G152:K152"/>
    <mergeCell ref="H153:K153"/>
    <mergeCell ref="E203:I203"/>
    <mergeCell ref="F204:K204"/>
    <mergeCell ref="G205:K205"/>
    <mergeCell ref="F121:K121"/>
    <mergeCell ref="G122:K122"/>
    <mergeCell ref="H123:K123"/>
    <mergeCell ref="E150:I150"/>
    <mergeCell ref="F151:K151"/>
    <mergeCell ref="F111:K111"/>
    <mergeCell ref="G112:K112"/>
    <mergeCell ref="H113:K113"/>
    <mergeCell ref="C119:I119"/>
    <mergeCell ref="E120:I120"/>
    <mergeCell ref="E100:I100"/>
    <mergeCell ref="F101:K101"/>
    <mergeCell ref="G102:K102"/>
    <mergeCell ref="H103:K103"/>
    <mergeCell ref="E110:I110"/>
    <mergeCell ref="H86:K86"/>
    <mergeCell ref="E94:I94"/>
    <mergeCell ref="F95:K95"/>
    <mergeCell ref="G96:K96"/>
    <mergeCell ref="H97:K97"/>
    <mergeCell ref="H74:K74"/>
    <mergeCell ref="C82:I82"/>
    <mergeCell ref="E83:I83"/>
    <mergeCell ref="F84:K84"/>
    <mergeCell ref="G85:K85"/>
    <mergeCell ref="G63:K63"/>
    <mergeCell ref="H64:K64"/>
    <mergeCell ref="E71:I71"/>
    <mergeCell ref="F72:K72"/>
    <mergeCell ref="G73:K73"/>
    <mergeCell ref="E77:I77"/>
    <mergeCell ref="F78:K78"/>
    <mergeCell ref="G79:K79"/>
    <mergeCell ref="H80:K80"/>
    <mergeCell ref="H81:I81"/>
    <mergeCell ref="F51:K51"/>
    <mergeCell ref="G52:K52"/>
    <mergeCell ref="H53:K53"/>
    <mergeCell ref="E61:I61"/>
    <mergeCell ref="F62:K62"/>
    <mergeCell ref="E29:I29"/>
    <mergeCell ref="F30:K30"/>
    <mergeCell ref="G31:K31"/>
    <mergeCell ref="H32:K32"/>
    <mergeCell ref="E50:I50"/>
    <mergeCell ref="C12:I12"/>
    <mergeCell ref="E13:I13"/>
    <mergeCell ref="G15:K15"/>
    <mergeCell ref="H16:K16"/>
    <mergeCell ref="C28:I28"/>
    <mergeCell ref="A10:I10"/>
    <mergeCell ref="A8:A9"/>
    <mergeCell ref="B8:C8"/>
    <mergeCell ref="D8:G8"/>
    <mergeCell ref="H8:H9"/>
    <mergeCell ref="I8:I9"/>
    <mergeCell ref="J8:N8"/>
    <mergeCell ref="F14:N14"/>
    <mergeCell ref="A11:I11"/>
  </mergeCells>
  <pageMargins left="0.2" right="0.2" top="0.25" bottom="0.25" header="0.3" footer="0.3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14999847407452621"/>
    <pageSetUpPr fitToPage="1"/>
  </sheetPr>
  <dimension ref="A1:M273"/>
  <sheetViews>
    <sheetView topLeftCell="A7" workbookViewId="0">
      <selection activeCell="J19" sqref="J19"/>
    </sheetView>
  </sheetViews>
  <sheetFormatPr defaultRowHeight="15" x14ac:dyDescent="0.25"/>
  <cols>
    <col min="1" max="1" width="6" customWidth="1"/>
    <col min="2" max="2" width="4.5703125" customWidth="1"/>
    <col min="3" max="3" width="4.85546875" customWidth="1"/>
    <col min="4" max="4" width="7.28515625" customWidth="1"/>
    <col min="5" max="5" width="7.42578125" customWidth="1"/>
    <col min="6" max="6" width="8.85546875" customWidth="1"/>
    <col min="7" max="7" width="42.5703125" customWidth="1"/>
    <col min="8" max="8" width="21" customWidth="1"/>
    <col min="9" max="9" width="18.42578125" customWidth="1"/>
    <col min="10" max="10" width="18" customWidth="1"/>
    <col min="11" max="11" width="18.140625" customWidth="1"/>
    <col min="12" max="12" width="17.5703125" customWidth="1"/>
    <col min="13" max="13" width="30.28515625" customWidth="1"/>
  </cols>
  <sheetData>
    <row r="1" spans="1:13" x14ac:dyDescent="0.25">
      <c r="A1" s="4" t="s">
        <v>47</v>
      </c>
    </row>
    <row r="2" spans="1:13" x14ac:dyDescent="0.25">
      <c r="L2" s="93" t="s">
        <v>217</v>
      </c>
    </row>
    <row r="3" spans="1:13" ht="29.25" customHeight="1" x14ac:dyDescent="0.25">
      <c r="B3" s="336" t="s">
        <v>104</v>
      </c>
      <c r="C3" s="336"/>
      <c r="D3" s="336"/>
      <c r="E3" s="336" t="s">
        <v>8</v>
      </c>
      <c r="F3" s="336"/>
      <c r="G3" s="337" t="s">
        <v>132</v>
      </c>
      <c r="H3" s="337" t="s">
        <v>220</v>
      </c>
      <c r="I3" s="337" t="s">
        <v>168</v>
      </c>
      <c r="J3" s="100"/>
      <c r="K3" s="337" t="s">
        <v>142</v>
      </c>
      <c r="L3" s="337" t="s">
        <v>143</v>
      </c>
    </row>
    <row r="4" spans="1:13" ht="126" customHeight="1" x14ac:dyDescent="0.25">
      <c r="B4" s="80" t="s">
        <v>9</v>
      </c>
      <c r="C4" s="80" t="s">
        <v>10</v>
      </c>
      <c r="D4" s="80" t="s">
        <v>11</v>
      </c>
      <c r="E4" s="75" t="s">
        <v>2</v>
      </c>
      <c r="F4" s="75" t="s">
        <v>27</v>
      </c>
      <c r="G4" s="338"/>
      <c r="H4" s="338"/>
      <c r="I4" s="338"/>
      <c r="J4" s="101" t="s">
        <v>167</v>
      </c>
      <c r="K4" s="338"/>
      <c r="L4" s="338"/>
    </row>
    <row r="5" spans="1:13" ht="25.5" customHeight="1" x14ac:dyDescent="0.25">
      <c r="B5" s="102">
        <v>1</v>
      </c>
      <c r="C5" s="102">
        <v>2</v>
      </c>
      <c r="D5" s="102">
        <v>3</v>
      </c>
      <c r="E5" s="102">
        <v>4</v>
      </c>
      <c r="F5" s="102">
        <v>5</v>
      </c>
      <c r="G5" s="102">
        <v>6</v>
      </c>
      <c r="H5" s="102">
        <v>7</v>
      </c>
      <c r="I5" s="102">
        <v>8</v>
      </c>
      <c r="J5" s="102">
        <v>11</v>
      </c>
      <c r="K5" s="102">
        <v>12</v>
      </c>
      <c r="L5" s="102">
        <v>13</v>
      </c>
    </row>
    <row r="6" spans="1:13" x14ac:dyDescent="0.25">
      <c r="B6" s="26"/>
      <c r="C6" s="26"/>
      <c r="D6" s="26"/>
      <c r="E6" s="75"/>
      <c r="F6" s="75"/>
      <c r="G6" s="188" t="s">
        <v>19</v>
      </c>
      <c r="H6" s="183">
        <f>H7+H14+H71+H93+H193+H211+H228+H269</f>
        <v>24121602.000000004</v>
      </c>
      <c r="I6" s="183">
        <f>I7+I14+I71+I93+I193+I211+I228+I269</f>
        <v>23915649.400000002</v>
      </c>
      <c r="J6" s="183">
        <f>J7+J14+J71+J93+J193+J211+J228+J269</f>
        <v>41954899.063000001</v>
      </c>
      <c r="K6" s="183">
        <f>K7+K14+K71+K93+K193+K211+K228+K269</f>
        <v>41769350.487000003</v>
      </c>
      <c r="L6" s="183">
        <f>L7+L14+L71+L93+L193+L211+L228+L269</f>
        <v>39577519.441</v>
      </c>
    </row>
    <row r="7" spans="1:13" x14ac:dyDescent="0.25">
      <c r="B7" s="152" t="s">
        <v>229</v>
      </c>
      <c r="C7" s="152" t="s">
        <v>266</v>
      </c>
      <c r="D7" s="152" t="s">
        <v>229</v>
      </c>
      <c r="E7" s="153">
        <v>1052</v>
      </c>
      <c r="F7" s="20"/>
      <c r="G7" s="166" t="s">
        <v>267</v>
      </c>
      <c r="H7" s="153">
        <f t="shared" ref="H7:L7" si="0">H9</f>
        <v>156433.20000000001</v>
      </c>
      <c r="I7" s="153">
        <f t="shared" si="0"/>
        <v>156433.20000000001</v>
      </c>
      <c r="J7" s="153">
        <f t="shared" si="0"/>
        <v>234647.33600000001</v>
      </c>
      <c r="K7" s="153">
        <f t="shared" si="0"/>
        <v>234647.33600000001</v>
      </c>
      <c r="L7" s="153">
        <f t="shared" si="0"/>
        <v>234647.33600000001</v>
      </c>
    </row>
    <row r="8" spans="1:13" x14ac:dyDescent="0.25">
      <c r="B8" s="21"/>
      <c r="C8" s="21"/>
      <c r="D8" s="21"/>
      <c r="E8" s="20"/>
      <c r="F8" s="20"/>
      <c r="G8" s="33" t="s">
        <v>268</v>
      </c>
      <c r="H8" s="20"/>
      <c r="I8" s="20"/>
      <c r="J8" s="20"/>
      <c r="K8" s="20"/>
      <c r="L8" s="20"/>
    </row>
    <row r="9" spans="1:13" ht="25.5" x14ac:dyDescent="0.25">
      <c r="B9" s="21"/>
      <c r="C9" s="21"/>
      <c r="D9" s="21"/>
      <c r="E9" s="20"/>
      <c r="F9" s="153">
        <v>11001</v>
      </c>
      <c r="G9" s="167" t="s">
        <v>269</v>
      </c>
      <c r="H9" s="153">
        <f>H13</f>
        <v>156433.20000000001</v>
      </c>
      <c r="I9" s="153">
        <f>I11</f>
        <v>156433.20000000001</v>
      </c>
      <c r="J9" s="153">
        <f t="shared" ref="J9:L9" si="1">J11</f>
        <v>234647.33600000001</v>
      </c>
      <c r="K9" s="153">
        <f t="shared" si="1"/>
        <v>234647.33600000001</v>
      </c>
      <c r="L9" s="153">
        <f t="shared" si="1"/>
        <v>234647.33600000001</v>
      </c>
    </row>
    <row r="10" spans="1:13" x14ac:dyDescent="0.25">
      <c r="B10" s="21"/>
      <c r="C10" s="21"/>
      <c r="D10" s="21"/>
      <c r="E10" s="20"/>
      <c r="F10" s="20"/>
      <c r="G10" s="33" t="s">
        <v>133</v>
      </c>
      <c r="H10" s="20"/>
      <c r="I10" s="20"/>
      <c r="J10" s="20"/>
      <c r="K10" s="20"/>
      <c r="L10" s="20"/>
    </row>
    <row r="11" spans="1:13" x14ac:dyDescent="0.25">
      <c r="B11" s="21"/>
      <c r="C11" s="21"/>
      <c r="D11" s="21"/>
      <c r="E11" s="20"/>
      <c r="F11" s="20"/>
      <c r="G11" s="157" t="s">
        <v>232</v>
      </c>
      <c r="H11" s="20">
        <f>+H13</f>
        <v>156433.20000000001</v>
      </c>
      <c r="I11" s="20">
        <f t="shared" ref="I11:L11" si="2">+I13</f>
        <v>156433.20000000001</v>
      </c>
      <c r="J11" s="20">
        <f t="shared" si="2"/>
        <v>234647.33600000001</v>
      </c>
      <c r="K11" s="20">
        <f t="shared" si="2"/>
        <v>234647.33600000001</v>
      </c>
      <c r="L11" s="20">
        <f t="shared" si="2"/>
        <v>234647.33600000001</v>
      </c>
    </row>
    <row r="12" spans="1:13" ht="27" customHeight="1" x14ac:dyDescent="0.25">
      <c r="B12" s="21"/>
      <c r="C12" s="21"/>
      <c r="D12" s="21"/>
      <c r="E12" s="20"/>
      <c r="F12" s="20"/>
      <c r="G12" s="20" t="s">
        <v>131</v>
      </c>
      <c r="H12" s="20"/>
      <c r="I12" s="20"/>
      <c r="J12" s="20"/>
      <c r="K12" s="20"/>
      <c r="L12" s="20"/>
    </row>
    <row r="13" spans="1:13" x14ac:dyDescent="0.25">
      <c r="B13" s="21"/>
      <c r="C13" s="21"/>
      <c r="D13" s="21"/>
      <c r="E13" s="20"/>
      <c r="F13" s="20"/>
      <c r="G13" s="168" t="s">
        <v>270</v>
      </c>
      <c r="H13" s="20">
        <v>156433.20000000001</v>
      </c>
      <c r="I13" s="20">
        <v>156433.20000000001</v>
      </c>
      <c r="J13" s="155">
        <v>234647.33600000001</v>
      </c>
      <c r="K13" s="155">
        <v>234647.33600000001</v>
      </c>
      <c r="L13" s="155">
        <v>234647.33600000001</v>
      </c>
    </row>
    <row r="14" spans="1:13" ht="38.25" x14ac:dyDescent="0.25">
      <c r="B14" s="152" t="s">
        <v>229</v>
      </c>
      <c r="C14" s="152" t="s">
        <v>229</v>
      </c>
      <c r="D14" s="152" t="s">
        <v>229</v>
      </c>
      <c r="E14" s="153">
        <v>1057</v>
      </c>
      <c r="F14" s="20"/>
      <c r="G14" s="154" t="s">
        <v>230</v>
      </c>
      <c r="H14" s="155">
        <f>H16+H49+H56+H61+H66</f>
        <v>2288280.307</v>
      </c>
      <c r="I14" s="155">
        <f t="shared" ref="I14:L14" si="3">I16+I49+I56+I61+I66</f>
        <v>2329330.9000000004</v>
      </c>
      <c r="J14" s="155">
        <f t="shared" si="3"/>
        <v>2848524.6</v>
      </c>
      <c r="K14" s="155">
        <f t="shared" si="3"/>
        <v>2534467.7999999998</v>
      </c>
      <c r="L14" s="155">
        <f t="shared" si="3"/>
        <v>2555021.3000000003</v>
      </c>
      <c r="M14" s="186"/>
    </row>
    <row r="15" spans="1:13" x14ac:dyDescent="0.25">
      <c r="B15" s="21"/>
      <c r="C15" s="21"/>
      <c r="D15" s="21"/>
      <c r="E15" s="20"/>
      <c r="F15" s="20"/>
      <c r="G15" s="33" t="s">
        <v>130</v>
      </c>
      <c r="H15" s="20"/>
      <c r="I15" s="20"/>
      <c r="J15" s="20"/>
      <c r="K15" s="20"/>
      <c r="L15" s="20"/>
      <c r="M15" s="187"/>
    </row>
    <row r="16" spans="1:13" ht="38.25" x14ac:dyDescent="0.25">
      <c r="B16" s="21"/>
      <c r="C16" s="21"/>
      <c r="D16" s="21"/>
      <c r="E16" s="20"/>
      <c r="F16" s="153">
        <v>11001</v>
      </c>
      <c r="G16" s="156" t="s">
        <v>231</v>
      </c>
      <c r="H16" s="155">
        <f>H18</f>
        <v>1961463.3570000001</v>
      </c>
      <c r="I16" s="155">
        <f>I18</f>
        <v>2002850.9000000001</v>
      </c>
      <c r="J16" s="155">
        <f>J18</f>
        <v>2185896.1</v>
      </c>
      <c r="K16" s="155">
        <f t="shared" ref="K16:L16" si="4">K18</f>
        <v>2189680.5999999996</v>
      </c>
      <c r="L16" s="155">
        <f t="shared" si="4"/>
        <v>2209630.7000000002</v>
      </c>
    </row>
    <row r="17" spans="2:12" x14ac:dyDescent="0.25">
      <c r="B17" s="21"/>
      <c r="C17" s="21"/>
      <c r="D17" s="21"/>
      <c r="E17" s="20"/>
      <c r="F17" s="20"/>
      <c r="G17" s="33" t="s">
        <v>133</v>
      </c>
      <c r="H17" s="20"/>
      <c r="I17" s="20"/>
      <c r="J17" s="20"/>
      <c r="K17" s="20"/>
      <c r="L17" s="20"/>
    </row>
    <row r="18" spans="2:12" x14ac:dyDescent="0.25">
      <c r="B18" s="21"/>
      <c r="C18" s="21"/>
      <c r="D18" s="21"/>
      <c r="E18" s="20"/>
      <c r="F18" s="20"/>
      <c r="G18" s="157" t="s">
        <v>232</v>
      </c>
      <c r="H18" s="155">
        <f>H20+H21+H22+H23+H24+H25+H26+H27+H29+H30+H31+H32+H33+H34+H35+H36+H37+H38+H39+H40+H41+H42+H43+H44+H45+H46+H47+H48</f>
        <v>1961463.3570000001</v>
      </c>
      <c r="I18" s="155">
        <f>I20+I21+I22+I23+I24+I25+I26+I27+I29+I30+I31+I32+I33+I34+I35+I36+I37+I38+I39+I40+I41+I42+I43+I44+I45+I46+I47+I48</f>
        <v>2002850.9000000001</v>
      </c>
      <c r="J18" s="155">
        <f>J20+J21+J22+J23+J24+J25+J26+J27+J29+J30+J31+J32+J33+J34+J35+J36+J37+J38+J39+J40+J41+J42+J43+J44+J45+J46+J47+J48+J28</f>
        <v>2185896.1</v>
      </c>
      <c r="K18" s="155">
        <f t="shared" ref="K18:L18" si="5">K20+K21+K22+K23+K24+K25+K26+K27+K29+K30+K31+K32+K33+K34+K35+K36+K37+K38+K39+K40+K41+K42+K43+K44+K45+K46+K47+K48+K28</f>
        <v>2189680.5999999996</v>
      </c>
      <c r="L18" s="155">
        <f t="shared" si="5"/>
        <v>2209630.7000000002</v>
      </c>
    </row>
    <row r="19" spans="2:12" ht="30" customHeight="1" x14ac:dyDescent="0.25">
      <c r="B19" s="21"/>
      <c r="C19" s="21"/>
      <c r="D19" s="21"/>
      <c r="E19" s="20"/>
      <c r="F19" s="20"/>
      <c r="G19" s="33" t="s">
        <v>131</v>
      </c>
      <c r="H19" s="20"/>
      <c r="I19" s="20"/>
      <c r="J19" s="20"/>
      <c r="K19" s="20"/>
      <c r="L19" s="20"/>
    </row>
    <row r="20" spans="2:12" ht="25.5" x14ac:dyDescent="0.25">
      <c r="B20" s="21"/>
      <c r="C20" s="21"/>
      <c r="D20" s="21"/>
      <c r="E20" s="20"/>
      <c r="F20" s="20"/>
      <c r="G20" s="158" t="s">
        <v>233</v>
      </c>
      <c r="H20" s="20">
        <v>1362050.33</v>
      </c>
      <c r="I20" s="155">
        <v>1294481</v>
      </c>
      <c r="J20" s="20">
        <v>1399064</v>
      </c>
      <c r="K20" s="20">
        <v>1423046.5</v>
      </c>
      <c r="L20" s="20">
        <v>1440314</v>
      </c>
    </row>
    <row r="21" spans="2:12" ht="25.5" x14ac:dyDescent="0.25">
      <c r="B21" s="21"/>
      <c r="C21" s="21"/>
      <c r="D21" s="21"/>
      <c r="E21" s="20"/>
      <c r="F21" s="20"/>
      <c r="G21" s="158" t="s">
        <v>234</v>
      </c>
      <c r="H21" s="20">
        <v>183391.984</v>
      </c>
      <c r="I21" s="20">
        <v>141239.70000000001</v>
      </c>
      <c r="J21" s="20">
        <v>149790.29999999999</v>
      </c>
      <c r="K21" s="20">
        <v>151510.20000000001</v>
      </c>
      <c r="L21" s="20">
        <v>151816.6</v>
      </c>
    </row>
    <row r="22" spans="2:12" ht="25.5" x14ac:dyDescent="0.25">
      <c r="B22" s="21"/>
      <c r="C22" s="21"/>
      <c r="D22" s="21"/>
      <c r="E22" s="20"/>
      <c r="F22" s="20"/>
      <c r="G22" s="158" t="s">
        <v>235</v>
      </c>
      <c r="H22" s="20">
        <v>114697.5</v>
      </c>
      <c r="I22" s="20">
        <v>117548.6</v>
      </c>
      <c r="J22" s="20">
        <v>113940.1</v>
      </c>
      <c r="K22" s="20">
        <v>116022.2</v>
      </c>
      <c r="L22" s="20">
        <v>118398.39999999999</v>
      </c>
    </row>
    <row r="23" spans="2:12" x14ac:dyDescent="0.25">
      <c r="B23" s="21"/>
      <c r="C23" s="21"/>
      <c r="D23" s="21"/>
      <c r="E23" s="20"/>
      <c r="F23" s="20"/>
      <c r="G23" s="158" t="s">
        <v>236</v>
      </c>
      <c r="H23" s="20">
        <v>25376.132000000001</v>
      </c>
      <c r="I23" s="155">
        <v>29841</v>
      </c>
      <c r="J23" s="20">
        <v>29841</v>
      </c>
      <c r="K23" s="20">
        <v>29841</v>
      </c>
      <c r="L23" s="20">
        <v>29841</v>
      </c>
    </row>
    <row r="24" spans="2:12" x14ac:dyDescent="0.25">
      <c r="B24" s="21"/>
      <c r="C24" s="21"/>
      <c r="D24" s="21"/>
      <c r="E24" s="20"/>
      <c r="F24" s="20"/>
      <c r="G24" s="158" t="s">
        <v>237</v>
      </c>
      <c r="H24" s="20">
        <v>211.09399999999999</v>
      </c>
      <c r="I24" s="20">
        <v>532.70000000000005</v>
      </c>
      <c r="J24" s="20">
        <v>532.70000000000005</v>
      </c>
      <c r="K24" s="20">
        <v>532.70000000000005</v>
      </c>
      <c r="L24" s="20">
        <v>532.70000000000005</v>
      </c>
    </row>
    <row r="25" spans="2:12" x14ac:dyDescent="0.25">
      <c r="B25" s="21"/>
      <c r="C25" s="21"/>
      <c r="D25" s="21"/>
      <c r="E25" s="20"/>
      <c r="F25" s="20"/>
      <c r="G25" s="158" t="s">
        <v>238</v>
      </c>
      <c r="H25" s="20">
        <v>27468.977999999999</v>
      </c>
      <c r="I25" s="155">
        <v>26477.200000000001</v>
      </c>
      <c r="J25" s="20">
        <v>33431.800000000003</v>
      </c>
      <c r="K25" s="20">
        <v>33431.800000000003</v>
      </c>
      <c r="L25" s="20">
        <v>33431.800000000003</v>
      </c>
    </row>
    <row r="26" spans="2:12" x14ac:dyDescent="0.25">
      <c r="B26" s="21"/>
      <c r="C26" s="21"/>
      <c r="D26" s="21"/>
      <c r="E26" s="20"/>
      <c r="F26" s="20"/>
      <c r="G26" s="158" t="s">
        <v>239</v>
      </c>
      <c r="H26" s="20">
        <v>96</v>
      </c>
      <c r="I26" s="155">
        <v>40</v>
      </c>
      <c r="J26" s="20">
        <v>80</v>
      </c>
      <c r="K26" s="20">
        <v>80</v>
      </c>
      <c r="L26" s="20">
        <v>80</v>
      </c>
    </row>
    <row r="27" spans="2:12" x14ac:dyDescent="0.25">
      <c r="B27" s="21"/>
      <c r="C27" s="21"/>
      <c r="D27" s="21"/>
      <c r="E27" s="20"/>
      <c r="F27" s="20"/>
      <c r="G27" s="158" t="s">
        <v>240</v>
      </c>
      <c r="H27" s="20"/>
      <c r="I27" s="155">
        <v>351</v>
      </c>
      <c r="J27" s="20"/>
      <c r="K27" s="20"/>
      <c r="L27" s="20"/>
    </row>
    <row r="28" spans="2:12" s="246" customFormat="1" x14ac:dyDescent="0.25">
      <c r="B28" s="249"/>
      <c r="C28" s="249"/>
      <c r="D28" s="249"/>
      <c r="E28" s="253"/>
      <c r="F28" s="253"/>
      <c r="G28" s="158" t="s">
        <v>874</v>
      </c>
      <c r="H28" s="253"/>
      <c r="I28" s="155"/>
      <c r="J28" s="253">
        <v>39988</v>
      </c>
      <c r="K28" s="253">
        <v>39988</v>
      </c>
      <c r="L28" s="253">
        <v>39988</v>
      </c>
    </row>
    <row r="29" spans="2:12" ht="27" customHeight="1" x14ac:dyDescent="0.25">
      <c r="B29" s="21"/>
      <c r="C29" s="21"/>
      <c r="D29" s="21"/>
      <c r="E29" s="20"/>
      <c r="F29" s="20"/>
      <c r="G29" s="158" t="s">
        <v>241</v>
      </c>
      <c r="H29" s="20">
        <v>2020.5</v>
      </c>
      <c r="I29" s="155">
        <v>16900</v>
      </c>
      <c r="J29" s="20">
        <v>17250.400000000001</v>
      </c>
      <c r="K29" s="20">
        <v>17250.400000000001</v>
      </c>
      <c r="L29" s="20">
        <v>17250.400000000001</v>
      </c>
    </row>
    <row r="30" spans="2:12" x14ac:dyDescent="0.25">
      <c r="B30" s="21"/>
      <c r="C30" s="21"/>
      <c r="D30" s="21"/>
      <c r="E30" s="20"/>
      <c r="F30" s="20"/>
      <c r="G30" s="159" t="s">
        <v>242</v>
      </c>
      <c r="H30" s="20">
        <v>12274.401</v>
      </c>
      <c r="I30" s="155">
        <v>28600</v>
      </c>
      <c r="J30" s="20">
        <v>29445.5</v>
      </c>
      <c r="K30" s="20">
        <v>29445.5</v>
      </c>
      <c r="L30" s="20">
        <v>29445.5</v>
      </c>
    </row>
    <row r="31" spans="2:12" x14ac:dyDescent="0.25">
      <c r="B31" s="21"/>
      <c r="C31" s="21"/>
      <c r="D31" s="21"/>
      <c r="E31" s="20"/>
      <c r="F31" s="20"/>
      <c r="G31" s="158" t="s">
        <v>243</v>
      </c>
      <c r="H31" s="20">
        <v>477</v>
      </c>
      <c r="I31" s="155">
        <v>520</v>
      </c>
      <c r="J31" s="20">
        <v>18520</v>
      </c>
      <c r="K31" s="20">
        <v>18520</v>
      </c>
      <c r="L31" s="20">
        <v>18520</v>
      </c>
    </row>
    <row r="32" spans="2:12" x14ac:dyDescent="0.25">
      <c r="B32" s="21"/>
      <c r="C32" s="21"/>
      <c r="D32" s="21"/>
      <c r="E32" s="20"/>
      <c r="F32" s="20"/>
      <c r="G32" s="158" t="s">
        <v>244</v>
      </c>
      <c r="H32" s="20">
        <v>194233.196</v>
      </c>
      <c r="I32" s="155">
        <v>258602.8</v>
      </c>
      <c r="J32" s="155">
        <v>258602.8</v>
      </c>
      <c r="K32" s="20">
        <v>234602.8</v>
      </c>
      <c r="L32" s="20">
        <v>234602.8</v>
      </c>
    </row>
    <row r="33" spans="1:12" ht="25.5" x14ac:dyDescent="0.25">
      <c r="A33" s="1"/>
      <c r="B33" s="21"/>
      <c r="C33" s="21"/>
      <c r="D33" s="21"/>
      <c r="E33" s="20"/>
      <c r="F33" s="20"/>
      <c r="G33" s="158" t="s">
        <v>245</v>
      </c>
      <c r="H33" s="20">
        <v>506</v>
      </c>
      <c r="I33" s="155">
        <v>902</v>
      </c>
      <c r="J33" s="20">
        <v>9946</v>
      </c>
      <c r="K33" s="20">
        <v>9946</v>
      </c>
      <c r="L33" s="20">
        <v>9946</v>
      </c>
    </row>
    <row r="34" spans="1:12" x14ac:dyDescent="0.25">
      <c r="B34" s="21"/>
      <c r="C34" s="21"/>
      <c r="D34" s="21"/>
      <c r="E34" s="20"/>
      <c r="F34" s="20"/>
      <c r="G34" s="158" t="s">
        <v>246</v>
      </c>
      <c r="H34" s="20">
        <v>576</v>
      </c>
      <c r="I34" s="155">
        <v>720</v>
      </c>
      <c r="J34" s="20">
        <v>720</v>
      </c>
      <c r="K34" s="20">
        <v>720</v>
      </c>
      <c r="L34" s="20">
        <v>720</v>
      </c>
    </row>
    <row r="35" spans="1:12" x14ac:dyDescent="0.25">
      <c r="B35" s="21"/>
      <c r="C35" s="21"/>
      <c r="D35" s="21"/>
      <c r="E35" s="20"/>
      <c r="F35" s="20"/>
      <c r="G35" s="158" t="s">
        <v>247</v>
      </c>
      <c r="H35" s="20">
        <v>1800</v>
      </c>
      <c r="I35" s="155">
        <v>36280</v>
      </c>
      <c r="J35" s="20">
        <v>36280</v>
      </c>
      <c r="K35" s="20">
        <v>36280</v>
      </c>
      <c r="L35" s="20">
        <v>36280</v>
      </c>
    </row>
    <row r="36" spans="1:12" x14ac:dyDescent="0.25">
      <c r="B36" s="21"/>
      <c r="C36" s="21"/>
      <c r="D36" s="21"/>
      <c r="E36" s="20"/>
      <c r="F36" s="20"/>
      <c r="G36" s="160" t="s">
        <v>248</v>
      </c>
      <c r="H36" s="20">
        <v>3809.02</v>
      </c>
      <c r="I36" s="155">
        <v>4500</v>
      </c>
      <c r="J36" s="20">
        <v>4500</v>
      </c>
      <c r="K36" s="20">
        <v>4500</v>
      </c>
      <c r="L36" s="20">
        <v>4500</v>
      </c>
    </row>
    <row r="37" spans="1:12" x14ac:dyDescent="0.25">
      <c r="B37" s="21"/>
      <c r="C37" s="21"/>
      <c r="D37" s="21"/>
      <c r="E37" s="20"/>
      <c r="F37" s="20"/>
      <c r="G37" s="160" t="s">
        <v>249</v>
      </c>
      <c r="H37" s="20">
        <v>3082.9920000000002</v>
      </c>
      <c r="I37" s="155">
        <v>13302.8</v>
      </c>
      <c r="J37" s="20">
        <v>13302.8</v>
      </c>
      <c r="K37" s="20">
        <v>13302.8</v>
      </c>
      <c r="L37" s="20">
        <v>13302.8</v>
      </c>
    </row>
    <row r="38" spans="1:12" x14ac:dyDescent="0.25">
      <c r="B38" s="21"/>
      <c r="C38" s="21"/>
      <c r="D38" s="21"/>
      <c r="E38" s="20"/>
      <c r="F38" s="20"/>
      <c r="G38" s="160" t="s">
        <v>250</v>
      </c>
      <c r="H38" s="20">
        <v>200</v>
      </c>
      <c r="I38" s="155">
        <v>300</v>
      </c>
      <c r="J38" s="20">
        <v>300</v>
      </c>
      <c r="K38" s="20">
        <v>300</v>
      </c>
      <c r="L38" s="20">
        <v>300</v>
      </c>
    </row>
    <row r="39" spans="1:12" ht="25.5" x14ac:dyDescent="0.25">
      <c r="B39" s="21"/>
      <c r="C39" s="21"/>
      <c r="D39" s="21"/>
      <c r="E39" s="20"/>
      <c r="F39" s="20"/>
      <c r="G39" s="159" t="s">
        <v>251</v>
      </c>
      <c r="H39" s="20">
        <v>6561.366</v>
      </c>
      <c r="I39" s="20">
        <v>9332.7000000000007</v>
      </c>
      <c r="J39" s="20">
        <v>5294.1</v>
      </c>
      <c r="K39" s="20">
        <v>5294.1</v>
      </c>
      <c r="L39" s="20">
        <v>5294.1</v>
      </c>
    </row>
    <row r="40" spans="1:12" ht="25.5" x14ac:dyDescent="0.25">
      <c r="B40" s="21"/>
      <c r="C40" s="21"/>
      <c r="D40" s="21"/>
      <c r="E40" s="20"/>
      <c r="F40" s="20"/>
      <c r="G40" s="158" t="s">
        <v>252</v>
      </c>
      <c r="H40" s="20">
        <v>1276.4749999999999</v>
      </c>
      <c r="I40" s="155">
        <v>1032.5</v>
      </c>
      <c r="J40" s="20">
        <v>1032.5</v>
      </c>
      <c r="K40" s="20">
        <v>1032.5</v>
      </c>
      <c r="L40" s="20">
        <v>1032.5</v>
      </c>
    </row>
    <row r="41" spans="1:12" x14ac:dyDescent="0.25">
      <c r="B41" s="21"/>
      <c r="C41" s="21"/>
      <c r="D41" s="21"/>
      <c r="E41" s="20"/>
      <c r="F41" s="20"/>
      <c r="G41" s="158" t="s">
        <v>253</v>
      </c>
      <c r="H41" s="20">
        <v>9030.8430000000008</v>
      </c>
      <c r="I41" s="20">
        <v>14181.6</v>
      </c>
      <c r="J41" s="20">
        <v>16081.6</v>
      </c>
      <c r="K41" s="20">
        <v>16081.6</v>
      </c>
      <c r="L41" s="20">
        <v>16081.6</v>
      </c>
    </row>
    <row r="42" spans="1:12" x14ac:dyDescent="0.25">
      <c r="B42" s="21"/>
      <c r="C42" s="21"/>
      <c r="D42" s="21"/>
      <c r="E42" s="20"/>
      <c r="F42" s="20"/>
      <c r="G42" s="158" t="s">
        <v>254</v>
      </c>
      <c r="H42" s="20">
        <v>5215.9780000000001</v>
      </c>
      <c r="I42" s="155">
        <v>976.8</v>
      </c>
      <c r="J42" s="20">
        <v>1764</v>
      </c>
      <c r="K42" s="20">
        <v>1764</v>
      </c>
      <c r="L42" s="20">
        <v>1764</v>
      </c>
    </row>
    <row r="43" spans="1:12" x14ac:dyDescent="0.25">
      <c r="B43" s="21"/>
      <c r="C43" s="21"/>
      <c r="D43" s="21"/>
      <c r="E43" s="20"/>
      <c r="F43" s="20"/>
      <c r="G43" s="158" t="s">
        <v>255</v>
      </c>
      <c r="H43" s="20">
        <v>879.01499999999999</v>
      </c>
      <c r="I43" s="20">
        <v>1049</v>
      </c>
      <c r="J43" s="20">
        <v>1049</v>
      </c>
      <c r="K43" s="20">
        <v>1049</v>
      </c>
      <c r="L43" s="20">
        <v>1049</v>
      </c>
    </row>
    <row r="44" spans="1:12" x14ac:dyDescent="0.25">
      <c r="B44" s="21"/>
      <c r="C44" s="21"/>
      <c r="D44" s="21"/>
      <c r="E44" s="20"/>
      <c r="F44" s="20"/>
      <c r="G44" s="158" t="s">
        <v>256</v>
      </c>
      <c r="H44" s="20">
        <v>1138.4190000000001</v>
      </c>
      <c r="I44" s="20">
        <v>410</v>
      </c>
      <c r="J44" s="20">
        <v>410</v>
      </c>
      <c r="K44" s="20">
        <v>410</v>
      </c>
      <c r="L44" s="20">
        <v>410</v>
      </c>
    </row>
    <row r="45" spans="1:12" ht="25.5" x14ac:dyDescent="0.25">
      <c r="B45" s="21"/>
      <c r="C45" s="21"/>
      <c r="D45" s="21"/>
      <c r="E45" s="20"/>
      <c r="F45" s="20"/>
      <c r="G45" s="158" t="s">
        <v>257</v>
      </c>
      <c r="H45" s="20">
        <v>4206.8</v>
      </c>
      <c r="I45" s="20">
        <v>4290</v>
      </c>
      <c r="J45" s="20">
        <v>4290</v>
      </c>
      <c r="K45" s="20">
        <v>4290</v>
      </c>
      <c r="L45" s="20">
        <v>4290</v>
      </c>
    </row>
    <row r="46" spans="1:12" x14ac:dyDescent="0.25">
      <c r="B46" s="21"/>
      <c r="C46" s="21"/>
      <c r="D46" s="21"/>
      <c r="E46" s="20"/>
      <c r="F46" s="20"/>
      <c r="G46" s="160" t="s">
        <v>258</v>
      </c>
      <c r="H46" s="20">
        <v>367.334</v>
      </c>
      <c r="I46" s="20">
        <v>439.5</v>
      </c>
      <c r="J46" s="20">
        <v>439.5</v>
      </c>
      <c r="K46" s="20">
        <v>439.5</v>
      </c>
      <c r="L46" s="20">
        <v>439.5</v>
      </c>
    </row>
    <row r="47" spans="1:12" ht="25.5" x14ac:dyDescent="0.25">
      <c r="B47" s="21"/>
      <c r="C47" s="21"/>
      <c r="D47" s="21"/>
      <c r="E47" s="20"/>
      <c r="F47" s="20"/>
      <c r="G47" s="160" t="s">
        <v>259</v>
      </c>
      <c r="H47" s="20">
        <v>270</v>
      </c>
      <c r="I47" s="20"/>
      <c r="J47" s="20"/>
      <c r="K47" s="20"/>
      <c r="L47" s="20"/>
    </row>
    <row r="48" spans="1:12" ht="37.5" customHeight="1" x14ac:dyDescent="0.25">
      <c r="B48" s="21"/>
      <c r="C48" s="21"/>
      <c r="D48" s="21"/>
      <c r="E48" s="20"/>
      <c r="F48" s="20"/>
      <c r="G48" s="160" t="s">
        <v>260</v>
      </c>
      <c r="H48" s="20">
        <v>246</v>
      </c>
      <c r="I48" s="20"/>
      <c r="J48" s="20"/>
      <c r="K48" s="20"/>
      <c r="L48" s="20"/>
    </row>
    <row r="49" spans="2:12" ht="25.5" x14ac:dyDescent="0.25">
      <c r="B49" s="21"/>
      <c r="C49" s="21"/>
      <c r="D49" s="21"/>
      <c r="E49" s="20"/>
      <c r="F49" s="153">
        <v>11003</v>
      </c>
      <c r="G49" s="161" t="s">
        <v>261</v>
      </c>
      <c r="H49" s="153">
        <f t="shared" ref="H49:L49" si="6">H51</f>
        <v>40016.490000000005</v>
      </c>
      <c r="I49" s="153">
        <f t="shared" si="6"/>
        <v>41636.800000000003</v>
      </c>
      <c r="J49" s="153">
        <f t="shared" si="6"/>
        <v>41534</v>
      </c>
      <c r="K49" s="153">
        <f t="shared" si="6"/>
        <v>42175.7</v>
      </c>
      <c r="L49" s="153">
        <f t="shared" si="6"/>
        <v>42779.1</v>
      </c>
    </row>
    <row r="50" spans="2:12" x14ac:dyDescent="0.25">
      <c r="B50" s="21"/>
      <c r="C50" s="21"/>
      <c r="D50" s="21"/>
      <c r="E50" s="20"/>
      <c r="F50" s="20"/>
      <c r="G50" s="33" t="s">
        <v>133</v>
      </c>
      <c r="H50" s="20"/>
      <c r="I50" s="20"/>
      <c r="J50" s="20"/>
      <c r="K50" s="20"/>
      <c r="L50" s="20"/>
    </row>
    <row r="51" spans="2:12" x14ac:dyDescent="0.25">
      <c r="B51" s="21"/>
      <c r="C51" s="21"/>
      <c r="D51" s="21"/>
      <c r="E51" s="20"/>
      <c r="F51" s="20"/>
      <c r="G51" s="157" t="s">
        <v>232</v>
      </c>
      <c r="H51" s="153">
        <f t="shared" ref="H51:L51" si="7">H53+H54+H55</f>
        <v>40016.490000000005</v>
      </c>
      <c r="I51" s="153">
        <f t="shared" si="7"/>
        <v>41636.800000000003</v>
      </c>
      <c r="J51" s="153">
        <f t="shared" si="7"/>
        <v>41534</v>
      </c>
      <c r="K51" s="153">
        <f t="shared" si="7"/>
        <v>42175.7</v>
      </c>
      <c r="L51" s="153">
        <f t="shared" si="7"/>
        <v>42779.1</v>
      </c>
    </row>
    <row r="52" spans="2:12" ht="27" customHeight="1" x14ac:dyDescent="0.25">
      <c r="B52" s="21"/>
      <c r="C52" s="21"/>
      <c r="D52" s="21"/>
      <c r="E52" s="20"/>
      <c r="F52" s="20"/>
      <c r="G52" s="33" t="s">
        <v>131</v>
      </c>
      <c r="H52" s="20"/>
      <c r="I52" s="20"/>
      <c r="J52" s="20"/>
      <c r="K52" s="20"/>
      <c r="L52" s="20"/>
    </row>
    <row r="53" spans="2:12" ht="25.5" x14ac:dyDescent="0.25">
      <c r="B53" s="21"/>
      <c r="C53" s="21"/>
      <c r="D53" s="21"/>
      <c r="E53" s="20"/>
      <c r="F53" s="20"/>
      <c r="G53" s="158" t="s">
        <v>233</v>
      </c>
      <c r="H53" s="20">
        <v>34303.89</v>
      </c>
      <c r="I53" s="20">
        <v>36022.800000000003</v>
      </c>
      <c r="J53" s="20">
        <v>35933.9</v>
      </c>
      <c r="K53" s="20">
        <v>36489.1</v>
      </c>
      <c r="L53" s="20">
        <v>37011.1</v>
      </c>
    </row>
    <row r="54" spans="2:12" ht="25.5" x14ac:dyDescent="0.25">
      <c r="B54" s="21"/>
      <c r="C54" s="21"/>
      <c r="D54" s="21"/>
      <c r="E54" s="20"/>
      <c r="F54" s="20"/>
      <c r="G54" s="158" t="s">
        <v>234</v>
      </c>
      <c r="H54" s="20">
        <v>3660.8</v>
      </c>
      <c r="I54" s="20">
        <v>2928.7</v>
      </c>
      <c r="J54" s="20">
        <v>3080</v>
      </c>
      <c r="K54" s="20">
        <v>3105.9</v>
      </c>
      <c r="L54" s="20">
        <v>3133.2</v>
      </c>
    </row>
    <row r="55" spans="2:12" ht="25.5" x14ac:dyDescent="0.25">
      <c r="B55" s="21"/>
      <c r="C55" s="21"/>
      <c r="D55" s="21"/>
      <c r="E55" s="20"/>
      <c r="F55" s="20"/>
      <c r="G55" s="158" t="s">
        <v>235</v>
      </c>
      <c r="H55" s="20">
        <v>2051.8000000000002</v>
      </c>
      <c r="I55" s="20">
        <v>2685.3</v>
      </c>
      <c r="J55" s="20">
        <v>2520.1</v>
      </c>
      <c r="K55" s="20">
        <v>2580.6999999999998</v>
      </c>
      <c r="L55" s="20">
        <v>2634.8</v>
      </c>
    </row>
    <row r="56" spans="2:12" ht="38.25" x14ac:dyDescent="0.25">
      <c r="B56" s="21"/>
      <c r="C56" s="21"/>
      <c r="D56" s="21"/>
      <c r="E56" s="20"/>
      <c r="F56" s="153">
        <v>11010</v>
      </c>
      <c r="G56" s="162" t="s">
        <v>262</v>
      </c>
      <c r="H56" s="153">
        <f>H58</f>
        <v>267611.5</v>
      </c>
      <c r="I56" s="153">
        <f>I58</f>
        <v>267611.5</v>
      </c>
      <c r="J56" s="153">
        <f t="shared" ref="J56:L56" si="8">J58</f>
        <v>267611.5</v>
      </c>
      <c r="K56" s="153">
        <f t="shared" si="8"/>
        <v>267611.5</v>
      </c>
      <c r="L56" s="153">
        <f t="shared" si="8"/>
        <v>267611.5</v>
      </c>
    </row>
    <row r="57" spans="2:12" x14ac:dyDescent="0.25">
      <c r="B57" s="21"/>
      <c r="C57" s="21"/>
      <c r="D57" s="21"/>
      <c r="E57" s="20"/>
      <c r="F57" s="20"/>
      <c r="G57" s="33" t="s">
        <v>133</v>
      </c>
      <c r="H57" s="20"/>
      <c r="I57" s="20"/>
      <c r="J57" s="20"/>
      <c r="K57" s="20"/>
      <c r="L57" s="20"/>
    </row>
    <row r="58" spans="2:12" x14ac:dyDescent="0.25">
      <c r="B58" s="21"/>
      <c r="C58" s="21"/>
      <c r="D58" s="21"/>
      <c r="E58" s="20"/>
      <c r="F58" s="20"/>
      <c r="G58" s="157" t="s">
        <v>232</v>
      </c>
      <c r="H58" s="20">
        <f>+H60</f>
        <v>267611.5</v>
      </c>
      <c r="I58" s="20">
        <f t="shared" ref="I58:L58" si="9">+I60</f>
        <v>267611.5</v>
      </c>
      <c r="J58" s="20">
        <f t="shared" si="9"/>
        <v>267611.5</v>
      </c>
      <c r="K58" s="20">
        <f t="shared" si="9"/>
        <v>267611.5</v>
      </c>
      <c r="L58" s="20">
        <f t="shared" si="9"/>
        <v>267611.5</v>
      </c>
    </row>
    <row r="59" spans="2:12" ht="24" customHeight="1" x14ac:dyDescent="0.25">
      <c r="B59" s="21"/>
      <c r="C59" s="21"/>
      <c r="D59" s="21"/>
      <c r="E59" s="20"/>
      <c r="F59" s="20"/>
      <c r="G59" s="181" t="s">
        <v>131</v>
      </c>
      <c r="H59" s="20"/>
      <c r="I59" s="20"/>
      <c r="J59" s="20"/>
      <c r="K59" s="20"/>
      <c r="L59" s="20"/>
    </row>
    <row r="60" spans="2:12" x14ac:dyDescent="0.25">
      <c r="B60" s="21"/>
      <c r="C60" s="21"/>
      <c r="D60" s="21"/>
      <c r="E60" s="20"/>
      <c r="F60" s="20"/>
      <c r="G60" s="158" t="s">
        <v>263</v>
      </c>
      <c r="H60" s="20">
        <v>267611.5</v>
      </c>
      <c r="I60" s="20">
        <v>267611.5</v>
      </c>
      <c r="J60" s="253">
        <v>267611.5</v>
      </c>
      <c r="K60" s="253">
        <v>267611.5</v>
      </c>
      <c r="L60" s="253">
        <v>267611.5</v>
      </c>
    </row>
    <row r="61" spans="2:12" ht="38.25" x14ac:dyDescent="0.25">
      <c r="B61" s="21"/>
      <c r="C61" s="21"/>
      <c r="D61" s="21"/>
      <c r="E61" s="20"/>
      <c r="F61" s="153">
        <v>31001</v>
      </c>
      <c r="G61" s="163" t="s">
        <v>264</v>
      </c>
      <c r="H61" s="169">
        <f>H65</f>
        <v>19188.96</v>
      </c>
      <c r="I61" s="164">
        <f>I65</f>
        <v>17231.7</v>
      </c>
      <c r="J61" s="164">
        <f>+J63</f>
        <v>36483</v>
      </c>
      <c r="K61" s="164">
        <f>K65</f>
        <v>35000</v>
      </c>
      <c r="L61" s="164">
        <f>L65</f>
        <v>35000</v>
      </c>
    </row>
    <row r="62" spans="2:12" x14ac:dyDescent="0.25">
      <c r="B62" s="21"/>
      <c r="C62" s="21"/>
      <c r="D62" s="21"/>
      <c r="E62" s="20"/>
      <c r="F62" s="20"/>
      <c r="G62" s="33" t="s">
        <v>133</v>
      </c>
      <c r="H62" s="20"/>
      <c r="I62" s="20"/>
      <c r="J62" s="20"/>
      <c r="K62" s="20"/>
      <c r="L62" s="20"/>
    </row>
    <row r="63" spans="2:12" x14ac:dyDescent="0.25">
      <c r="B63" s="21"/>
      <c r="C63" s="21"/>
      <c r="D63" s="21"/>
      <c r="E63" s="20"/>
      <c r="F63" s="20"/>
      <c r="G63" s="157" t="s">
        <v>232</v>
      </c>
      <c r="H63" s="170">
        <f>+H65</f>
        <v>19188.96</v>
      </c>
      <c r="I63" s="251">
        <f t="shared" ref="I63:L63" si="10">+I65</f>
        <v>17231.7</v>
      </c>
      <c r="J63" s="251">
        <f t="shared" si="10"/>
        <v>36483</v>
      </c>
      <c r="K63" s="251">
        <f t="shared" si="10"/>
        <v>35000</v>
      </c>
      <c r="L63" s="251">
        <f t="shared" si="10"/>
        <v>35000</v>
      </c>
    </row>
    <row r="64" spans="2:12" ht="33.75" customHeight="1" x14ac:dyDescent="0.25">
      <c r="B64" s="21"/>
      <c r="C64" s="21"/>
      <c r="D64" s="21"/>
      <c r="E64" s="20"/>
      <c r="F64" s="20"/>
      <c r="G64" s="20" t="s">
        <v>131</v>
      </c>
      <c r="H64" s="20"/>
      <c r="I64" s="20"/>
      <c r="J64" s="20"/>
      <c r="K64" s="20"/>
      <c r="L64" s="20"/>
    </row>
    <row r="65" spans="2:12" x14ac:dyDescent="0.25">
      <c r="B65" s="21"/>
      <c r="C65" s="21"/>
      <c r="D65" s="21"/>
      <c r="E65" s="20"/>
      <c r="F65" s="20"/>
      <c r="G65" s="165" t="s">
        <v>265</v>
      </c>
      <c r="H65" s="170">
        <v>19188.96</v>
      </c>
      <c r="I65" s="155">
        <v>17231.7</v>
      </c>
      <c r="J65" s="155">
        <v>36483</v>
      </c>
      <c r="K65" s="155">
        <v>35000</v>
      </c>
      <c r="L65" s="155">
        <v>35000</v>
      </c>
    </row>
    <row r="66" spans="2:12" s="246" customFormat="1" ht="38.25" x14ac:dyDescent="0.25">
      <c r="B66" s="249"/>
      <c r="C66" s="249"/>
      <c r="D66" s="249"/>
      <c r="E66" s="248"/>
      <c r="F66" s="153">
        <v>31002</v>
      </c>
      <c r="G66" s="163" t="s">
        <v>264</v>
      </c>
      <c r="H66" s="251">
        <f>H68</f>
        <v>0</v>
      </c>
      <c r="I66" s="251">
        <f t="shared" ref="I66:L66" si="11">I68</f>
        <v>0</v>
      </c>
      <c r="J66" s="251">
        <f t="shared" si="11"/>
        <v>317000</v>
      </c>
      <c r="K66" s="251">
        <f t="shared" si="11"/>
        <v>0</v>
      </c>
      <c r="L66" s="251">
        <f t="shared" si="11"/>
        <v>0</v>
      </c>
    </row>
    <row r="67" spans="2:12" s="246" customFormat="1" x14ac:dyDescent="0.25">
      <c r="B67" s="249"/>
      <c r="C67" s="249"/>
      <c r="D67" s="249"/>
      <c r="E67" s="248"/>
      <c r="F67" s="248"/>
      <c r="G67" s="250" t="s">
        <v>133</v>
      </c>
      <c r="H67" s="251"/>
      <c r="I67" s="155"/>
      <c r="J67" s="155"/>
      <c r="K67" s="155"/>
      <c r="L67" s="155"/>
    </row>
    <row r="68" spans="2:12" s="246" customFormat="1" x14ac:dyDescent="0.25">
      <c r="B68" s="249"/>
      <c r="C68" s="249"/>
      <c r="D68" s="249"/>
      <c r="E68" s="248"/>
      <c r="F68" s="248"/>
      <c r="G68" s="157" t="s">
        <v>232</v>
      </c>
      <c r="H68" s="155">
        <f t="shared" ref="H68:I68" si="12">H70</f>
        <v>0</v>
      </c>
      <c r="I68" s="155">
        <f t="shared" si="12"/>
        <v>0</v>
      </c>
      <c r="J68" s="155">
        <f>J70</f>
        <v>317000</v>
      </c>
      <c r="K68" s="155">
        <f t="shared" ref="K68:L68" si="13">K70</f>
        <v>0</v>
      </c>
      <c r="L68" s="155">
        <f t="shared" si="13"/>
        <v>0</v>
      </c>
    </row>
    <row r="69" spans="2:12" s="246" customFormat="1" ht="28.5" customHeight="1" x14ac:dyDescent="0.25">
      <c r="B69" s="249"/>
      <c r="C69" s="249"/>
      <c r="D69" s="249"/>
      <c r="E69" s="248"/>
      <c r="F69" s="248"/>
      <c r="G69" s="248" t="s">
        <v>131</v>
      </c>
      <c r="H69" s="251"/>
      <c r="I69" s="155"/>
      <c r="J69" s="155"/>
      <c r="K69" s="155"/>
      <c r="L69" s="155"/>
    </row>
    <row r="70" spans="2:12" s="246" customFormat="1" ht="25.5" x14ac:dyDescent="0.25">
      <c r="B70" s="249"/>
      <c r="C70" s="249"/>
      <c r="D70" s="249"/>
      <c r="E70" s="248"/>
      <c r="F70" s="248"/>
      <c r="G70" s="159" t="s">
        <v>863</v>
      </c>
      <c r="H70" s="251"/>
      <c r="I70" s="155"/>
      <c r="J70" s="155">
        <v>317000</v>
      </c>
      <c r="K70" s="155">
        <v>0</v>
      </c>
      <c r="L70" s="155">
        <v>0</v>
      </c>
    </row>
    <row r="71" spans="2:12" x14ac:dyDescent="0.25">
      <c r="B71" s="152" t="s">
        <v>266</v>
      </c>
      <c r="C71" s="152" t="s">
        <v>266</v>
      </c>
      <c r="D71" s="152" t="s">
        <v>271</v>
      </c>
      <c r="E71" s="153">
        <v>1093</v>
      </c>
      <c r="F71" s="20"/>
      <c r="G71" s="162" t="s">
        <v>272</v>
      </c>
      <c r="H71" s="164">
        <f>H73+H78+H83+H88</f>
        <v>2233710.9</v>
      </c>
      <c r="I71" s="164">
        <f>I73+I78+I83+I88</f>
        <v>1575572.7999999998</v>
      </c>
      <c r="J71" s="164">
        <f t="shared" ref="J71:L71" si="14">J73+J78+J83+J88</f>
        <v>2657309.7999999998</v>
      </c>
      <c r="K71" s="164">
        <f t="shared" si="14"/>
        <v>2930197.6</v>
      </c>
      <c r="L71" s="164">
        <f t="shared" si="14"/>
        <v>3259544.8</v>
      </c>
    </row>
    <row r="72" spans="2:12" x14ac:dyDescent="0.25">
      <c r="B72" s="21"/>
      <c r="C72" s="21"/>
      <c r="D72" s="21"/>
      <c r="E72" s="20"/>
      <c r="F72" s="20"/>
      <c r="G72" s="33" t="s">
        <v>130</v>
      </c>
      <c r="H72" s="20"/>
      <c r="I72" s="20"/>
      <c r="J72" s="20"/>
      <c r="K72" s="20"/>
      <c r="L72" s="20"/>
    </row>
    <row r="73" spans="2:12" x14ac:dyDescent="0.25">
      <c r="B73" s="21"/>
      <c r="C73" s="21"/>
      <c r="D73" s="21"/>
      <c r="E73" s="20"/>
      <c r="F73" s="153">
        <v>11001</v>
      </c>
      <c r="G73" s="167" t="s">
        <v>273</v>
      </c>
      <c r="H73" s="164">
        <f>H75</f>
        <v>747277.4</v>
      </c>
      <c r="I73" s="164">
        <f>I75</f>
        <v>714342.7</v>
      </c>
      <c r="J73" s="164">
        <f t="shared" ref="J73:L73" si="15">J75</f>
        <v>1401266.8</v>
      </c>
      <c r="K73" s="164">
        <f t="shared" si="15"/>
        <v>1674154.6</v>
      </c>
      <c r="L73" s="164">
        <f t="shared" si="15"/>
        <v>2003501.8</v>
      </c>
    </row>
    <row r="74" spans="2:12" x14ac:dyDescent="0.25">
      <c r="B74" s="21"/>
      <c r="C74" s="21"/>
      <c r="D74" s="21"/>
      <c r="E74" s="20"/>
      <c r="F74" s="20"/>
      <c r="G74" s="33" t="s">
        <v>133</v>
      </c>
      <c r="H74" s="20"/>
      <c r="I74" s="20"/>
      <c r="J74" s="20"/>
      <c r="K74" s="20"/>
      <c r="L74" s="20"/>
    </row>
    <row r="75" spans="2:12" x14ac:dyDescent="0.25">
      <c r="B75" s="21"/>
      <c r="C75" s="21"/>
      <c r="D75" s="21"/>
      <c r="E75" s="20"/>
      <c r="F75" s="20"/>
      <c r="G75" s="157" t="s">
        <v>232</v>
      </c>
      <c r="H75" s="20">
        <f>+H77</f>
        <v>747277.4</v>
      </c>
      <c r="I75" s="20">
        <f t="shared" ref="I75:L75" si="16">+I77</f>
        <v>714342.7</v>
      </c>
      <c r="J75" s="20">
        <f t="shared" si="16"/>
        <v>1401266.8</v>
      </c>
      <c r="K75" s="20">
        <f t="shared" si="16"/>
        <v>1674154.6</v>
      </c>
      <c r="L75" s="20">
        <f t="shared" si="16"/>
        <v>2003501.8</v>
      </c>
    </row>
    <row r="76" spans="2:12" ht="23.25" customHeight="1" x14ac:dyDescent="0.25">
      <c r="B76" s="21"/>
      <c r="C76" s="21"/>
      <c r="D76" s="21"/>
      <c r="E76" s="20"/>
      <c r="F76" s="20"/>
      <c r="G76" s="20" t="s">
        <v>131</v>
      </c>
      <c r="H76" s="20"/>
      <c r="I76" s="20"/>
      <c r="J76" s="20"/>
      <c r="K76" s="20"/>
      <c r="L76" s="20"/>
    </row>
    <row r="77" spans="2:12" x14ac:dyDescent="0.25">
      <c r="B77" s="21"/>
      <c r="C77" s="21"/>
      <c r="D77" s="21"/>
      <c r="E77" s="20"/>
      <c r="F77" s="20"/>
      <c r="G77" s="168" t="s">
        <v>270</v>
      </c>
      <c r="H77" s="20">
        <v>747277.4</v>
      </c>
      <c r="I77" s="20">
        <v>714342.7</v>
      </c>
      <c r="J77" s="20">
        <v>1401266.8</v>
      </c>
      <c r="K77" s="20">
        <v>1674154.6</v>
      </c>
      <c r="L77" s="20">
        <v>2003501.8</v>
      </c>
    </row>
    <row r="78" spans="2:12" ht="25.5" x14ac:dyDescent="0.25">
      <c r="B78" s="21"/>
      <c r="C78" s="21"/>
      <c r="D78" s="21"/>
      <c r="E78" s="20"/>
      <c r="F78" s="153">
        <v>11002</v>
      </c>
      <c r="G78" s="167" t="s">
        <v>274</v>
      </c>
      <c r="H78" s="164">
        <f>H80</f>
        <v>84990</v>
      </c>
      <c r="I78" s="164">
        <f>I80</f>
        <v>75000</v>
      </c>
      <c r="J78" s="164">
        <f t="shared" ref="J78:L78" si="17">J80</f>
        <v>85000</v>
      </c>
      <c r="K78" s="164">
        <f t="shared" si="17"/>
        <v>85000</v>
      </c>
      <c r="L78" s="164">
        <f t="shared" si="17"/>
        <v>85000</v>
      </c>
    </row>
    <row r="79" spans="2:12" x14ac:dyDescent="0.25">
      <c r="B79" s="21"/>
      <c r="C79" s="21"/>
      <c r="D79" s="21"/>
      <c r="E79" s="20"/>
      <c r="F79" s="20"/>
      <c r="G79" s="33" t="s">
        <v>133</v>
      </c>
      <c r="H79" s="20"/>
      <c r="I79" s="20"/>
      <c r="J79" s="20"/>
      <c r="K79" s="20"/>
      <c r="L79" s="20"/>
    </row>
    <row r="80" spans="2:12" x14ac:dyDescent="0.25">
      <c r="B80" s="21"/>
      <c r="C80" s="21"/>
      <c r="D80" s="21"/>
      <c r="E80" s="20"/>
      <c r="F80" s="20"/>
      <c r="G80" s="167" t="s">
        <v>275</v>
      </c>
      <c r="H80" s="155">
        <f>+H82</f>
        <v>84990</v>
      </c>
      <c r="I80" s="155">
        <f t="shared" ref="I80:L80" si="18">+I82</f>
        <v>75000</v>
      </c>
      <c r="J80" s="155">
        <f t="shared" si="18"/>
        <v>85000</v>
      </c>
      <c r="K80" s="155">
        <f t="shared" si="18"/>
        <v>85000</v>
      </c>
      <c r="L80" s="155">
        <f t="shared" si="18"/>
        <v>85000</v>
      </c>
    </row>
    <row r="81" spans="2:13" ht="38.25" x14ac:dyDescent="0.25">
      <c r="B81" s="21"/>
      <c r="C81" s="21"/>
      <c r="D81" s="21"/>
      <c r="E81" s="20"/>
      <c r="F81" s="20"/>
      <c r="G81" s="20" t="s">
        <v>131</v>
      </c>
      <c r="H81" s="20"/>
      <c r="I81" s="20"/>
      <c r="J81" s="20"/>
      <c r="K81" s="20"/>
      <c r="L81" s="20"/>
    </row>
    <row r="82" spans="2:13" x14ac:dyDescent="0.25">
      <c r="B82" s="21"/>
      <c r="C82" s="21"/>
      <c r="D82" s="21"/>
      <c r="E82" s="20"/>
      <c r="F82" s="20"/>
      <c r="G82" s="168" t="s">
        <v>270</v>
      </c>
      <c r="H82" s="155">
        <v>84990</v>
      </c>
      <c r="I82" s="155">
        <v>75000</v>
      </c>
      <c r="J82" s="155">
        <v>85000</v>
      </c>
      <c r="K82" s="155">
        <v>85000</v>
      </c>
      <c r="L82" s="155">
        <v>85000</v>
      </c>
    </row>
    <row r="83" spans="2:13" ht="25.5" x14ac:dyDescent="0.25">
      <c r="B83" s="21"/>
      <c r="C83" s="21"/>
      <c r="D83" s="21"/>
      <c r="E83" s="20"/>
      <c r="F83" s="153">
        <v>11003</v>
      </c>
      <c r="G83" s="167" t="s">
        <v>276</v>
      </c>
      <c r="H83" s="164">
        <f>H85</f>
        <v>966043</v>
      </c>
      <c r="I83" s="164">
        <f>I85</f>
        <v>606230.1</v>
      </c>
      <c r="J83" s="164">
        <f t="shared" ref="J83:L83" si="19">J85</f>
        <v>966043</v>
      </c>
      <c r="K83" s="164">
        <f t="shared" si="19"/>
        <v>966043</v>
      </c>
      <c r="L83" s="164">
        <f t="shared" si="19"/>
        <v>966043</v>
      </c>
    </row>
    <row r="84" spans="2:13" x14ac:dyDescent="0.25">
      <c r="B84" s="21"/>
      <c r="C84" s="21"/>
      <c r="D84" s="21"/>
      <c r="E84" s="20"/>
      <c r="F84" s="20"/>
      <c r="G84" s="33" t="s">
        <v>133</v>
      </c>
      <c r="H84" s="20"/>
      <c r="I84" s="20"/>
      <c r="J84" s="20"/>
      <c r="K84" s="20"/>
      <c r="L84" s="20"/>
    </row>
    <row r="85" spans="2:13" x14ac:dyDescent="0.25">
      <c r="B85" s="21"/>
      <c r="C85" s="21"/>
      <c r="D85" s="21"/>
      <c r="E85" s="20"/>
      <c r="F85" s="20"/>
      <c r="G85" s="167" t="s">
        <v>275</v>
      </c>
      <c r="H85" s="155">
        <f>H87</f>
        <v>966043</v>
      </c>
      <c r="I85" s="155">
        <f>I87</f>
        <v>606230.1</v>
      </c>
      <c r="J85" s="155">
        <f t="shared" ref="J85:L85" si="20">J87</f>
        <v>966043</v>
      </c>
      <c r="K85" s="155">
        <f t="shared" si="20"/>
        <v>966043</v>
      </c>
      <c r="L85" s="155">
        <f t="shared" si="20"/>
        <v>966043</v>
      </c>
    </row>
    <row r="86" spans="2:13" ht="28.5" customHeight="1" x14ac:dyDescent="0.25">
      <c r="B86" s="21"/>
      <c r="C86" s="21"/>
      <c r="D86" s="21"/>
      <c r="E86" s="20"/>
      <c r="F86" s="20"/>
      <c r="G86" s="182" t="s">
        <v>131</v>
      </c>
      <c r="H86" s="20"/>
      <c r="I86" s="20"/>
      <c r="J86" s="20"/>
      <c r="K86" s="20"/>
      <c r="L86" s="20"/>
    </row>
    <row r="87" spans="2:13" x14ac:dyDescent="0.25">
      <c r="B87" s="21"/>
      <c r="C87" s="21"/>
      <c r="D87" s="21"/>
      <c r="E87" s="20"/>
      <c r="F87" s="20"/>
      <c r="G87" s="158" t="s">
        <v>277</v>
      </c>
      <c r="H87" s="155">
        <v>966043</v>
      </c>
      <c r="I87" s="155">
        <v>606230.1</v>
      </c>
      <c r="J87" s="155">
        <v>966043</v>
      </c>
      <c r="K87" s="155">
        <v>966043</v>
      </c>
      <c r="L87" s="155">
        <v>966043</v>
      </c>
    </row>
    <row r="88" spans="2:13" ht="38.25" x14ac:dyDescent="0.25">
      <c r="B88" s="21"/>
      <c r="C88" s="21"/>
      <c r="D88" s="21"/>
      <c r="E88" s="20"/>
      <c r="F88" s="153">
        <v>11008</v>
      </c>
      <c r="G88" s="167" t="s">
        <v>278</v>
      </c>
      <c r="H88" s="164">
        <f>H90</f>
        <v>435400.5</v>
      </c>
      <c r="I88" s="164">
        <f>I90</f>
        <v>180000</v>
      </c>
      <c r="J88" s="164">
        <f t="shared" ref="J88:L88" si="21">J90</f>
        <v>205000</v>
      </c>
      <c r="K88" s="164">
        <f t="shared" si="21"/>
        <v>205000</v>
      </c>
      <c r="L88" s="164">
        <f t="shared" si="21"/>
        <v>205000</v>
      </c>
    </row>
    <row r="89" spans="2:13" x14ac:dyDescent="0.25">
      <c r="B89" s="21"/>
      <c r="C89" s="21"/>
      <c r="D89" s="21"/>
      <c r="E89" s="20"/>
      <c r="F89" s="20"/>
      <c r="G89" s="33" t="s">
        <v>133</v>
      </c>
      <c r="H89" s="20"/>
      <c r="I89" s="170"/>
      <c r="J89" s="20"/>
      <c r="K89" s="20"/>
      <c r="L89" s="20"/>
    </row>
    <row r="90" spans="2:13" x14ac:dyDescent="0.25">
      <c r="B90" s="21"/>
      <c r="C90" s="21"/>
      <c r="D90" s="21"/>
      <c r="E90" s="20"/>
      <c r="F90" s="20"/>
      <c r="G90" s="167" t="s">
        <v>275</v>
      </c>
      <c r="H90" s="20">
        <f>+H92</f>
        <v>435400.5</v>
      </c>
      <c r="I90" s="155">
        <f t="shared" ref="I90:L90" si="22">+I92</f>
        <v>180000</v>
      </c>
      <c r="J90" s="20">
        <f t="shared" si="22"/>
        <v>205000</v>
      </c>
      <c r="K90" s="20">
        <f t="shared" si="22"/>
        <v>205000</v>
      </c>
      <c r="L90" s="20">
        <f t="shared" si="22"/>
        <v>205000</v>
      </c>
    </row>
    <row r="91" spans="2:13" ht="29.25" customHeight="1" x14ac:dyDescent="0.25">
      <c r="B91" s="21"/>
      <c r="C91" s="21"/>
      <c r="D91" s="21"/>
      <c r="E91" s="20"/>
      <c r="F91" s="20"/>
      <c r="G91" s="182" t="s">
        <v>131</v>
      </c>
      <c r="H91" s="20"/>
      <c r="I91" s="20"/>
      <c r="J91" s="20"/>
      <c r="K91" s="20"/>
      <c r="L91" s="20"/>
    </row>
    <row r="92" spans="2:13" x14ac:dyDescent="0.25">
      <c r="B92" s="21"/>
      <c r="C92" s="21"/>
      <c r="D92" s="21"/>
      <c r="E92" s="20"/>
      <c r="F92" s="20"/>
      <c r="G92" s="158" t="s">
        <v>263</v>
      </c>
      <c r="H92" s="20">
        <v>435400.5</v>
      </c>
      <c r="I92" s="170">
        <v>180000</v>
      </c>
      <c r="J92" s="20">
        <v>205000</v>
      </c>
      <c r="K92" s="20">
        <v>205000</v>
      </c>
      <c r="L92" s="20">
        <v>205000</v>
      </c>
    </row>
    <row r="93" spans="2:13" x14ac:dyDescent="0.25">
      <c r="B93" s="152" t="s">
        <v>266</v>
      </c>
      <c r="C93" s="152" t="s">
        <v>279</v>
      </c>
      <c r="D93" s="152" t="s">
        <v>229</v>
      </c>
      <c r="E93" s="153">
        <v>1120</v>
      </c>
      <c r="F93" s="20"/>
      <c r="G93" s="167" t="s">
        <v>280</v>
      </c>
      <c r="H93" s="169">
        <f>H95+H124+H153+H158+H165+H170+H176+H182+H187</f>
        <v>14003327.202000003</v>
      </c>
      <c r="I93" s="169">
        <f>I95+I124+I153+I158+I165+I170+I176+I182+I187</f>
        <v>14811492.1</v>
      </c>
      <c r="J93" s="169">
        <f t="shared" ref="J93:L93" si="23">J95+J124+J153+J158+J165+J170+J176+J182+J187</f>
        <v>30645266.327000003</v>
      </c>
      <c r="K93" s="169">
        <f t="shared" si="23"/>
        <v>30456732.651000004</v>
      </c>
      <c r="L93" s="169">
        <f t="shared" si="23"/>
        <v>27841949.504999999</v>
      </c>
    </row>
    <row r="94" spans="2:13" x14ac:dyDescent="0.25">
      <c r="B94" s="21"/>
      <c r="C94" s="21"/>
      <c r="D94" s="21"/>
      <c r="E94" s="20"/>
      <c r="F94" s="20"/>
      <c r="G94" s="33" t="s">
        <v>130</v>
      </c>
      <c r="H94" s="20"/>
      <c r="I94" s="20"/>
      <c r="J94" s="20"/>
      <c r="K94" s="20"/>
      <c r="L94" s="20"/>
    </row>
    <row r="95" spans="2:13" ht="25.5" x14ac:dyDescent="0.25">
      <c r="B95" s="21"/>
      <c r="C95" s="21"/>
      <c r="D95" s="21"/>
      <c r="E95" s="20"/>
      <c r="F95" s="153">
        <v>11001</v>
      </c>
      <c r="G95" s="167" t="s">
        <v>281</v>
      </c>
      <c r="H95" s="169">
        <f>H97</f>
        <v>12363879.910000002</v>
      </c>
      <c r="I95" s="169">
        <f>I97</f>
        <v>12893197.300000001</v>
      </c>
      <c r="J95" s="169">
        <f t="shared" ref="J95:L95" si="24">J97</f>
        <v>16558273.527000001</v>
      </c>
      <c r="K95" s="169">
        <f t="shared" si="24"/>
        <v>17917290.551000003</v>
      </c>
      <c r="L95" s="169">
        <f t="shared" si="24"/>
        <v>18001272.404999997</v>
      </c>
      <c r="M95" s="258">
        <f>L95-18001272.4</f>
        <v>4.9999989569187164E-3</v>
      </c>
    </row>
    <row r="96" spans="2:13" x14ac:dyDescent="0.25">
      <c r="B96" s="21"/>
      <c r="C96" s="21"/>
      <c r="D96" s="21"/>
      <c r="E96" s="20"/>
      <c r="F96" s="20"/>
      <c r="G96" s="33" t="s">
        <v>133</v>
      </c>
      <c r="H96" s="20"/>
      <c r="I96" s="20"/>
      <c r="J96" s="20"/>
      <c r="K96" s="20"/>
      <c r="L96" s="20"/>
    </row>
    <row r="97" spans="2:12" x14ac:dyDescent="0.25">
      <c r="B97" s="21"/>
      <c r="C97" s="21"/>
      <c r="D97" s="21"/>
      <c r="E97" s="20"/>
      <c r="F97" s="20"/>
      <c r="G97" s="33" t="s">
        <v>282</v>
      </c>
      <c r="H97" s="155">
        <f>H99+H100+H101+H102+H103+H104+H105+H106+H107+H108+H109+H110+H111+H112+H113+H114+H115+H116+H117+H118+H119+H120+H121+H122+H123</f>
        <v>12363879.910000002</v>
      </c>
      <c r="I97" s="155">
        <f t="shared" ref="I97:L97" si="25">I99+I100+I101+I102+I103+I104+I105+I106+I107+I108+I109+I110+I111+I112+I113+I114+I115+I116+I117+I118+I119+I120+I121+I122+I123</f>
        <v>12893197.300000001</v>
      </c>
      <c r="J97" s="155">
        <f t="shared" si="25"/>
        <v>16558273.527000001</v>
      </c>
      <c r="K97" s="155">
        <f t="shared" si="25"/>
        <v>17917290.551000003</v>
      </c>
      <c r="L97" s="155">
        <f t="shared" si="25"/>
        <v>18001272.404999997</v>
      </c>
    </row>
    <row r="98" spans="2:12" ht="38.25" x14ac:dyDescent="0.25">
      <c r="B98" s="21"/>
      <c r="C98" s="21"/>
      <c r="D98" s="21"/>
      <c r="E98" s="20"/>
      <c r="F98" s="20"/>
      <c r="G98" s="33" t="s">
        <v>131</v>
      </c>
      <c r="H98" s="20"/>
      <c r="I98" s="20"/>
      <c r="J98" s="20"/>
      <c r="K98" s="20"/>
      <c r="L98" s="20"/>
    </row>
    <row r="99" spans="2:12" ht="25.5" x14ac:dyDescent="0.25">
      <c r="B99" s="21"/>
      <c r="C99" s="21"/>
      <c r="D99" s="21"/>
      <c r="E99" s="20"/>
      <c r="F99" s="20"/>
      <c r="G99" s="158" t="s">
        <v>233</v>
      </c>
      <c r="H99" s="170">
        <v>8462780.0199999996</v>
      </c>
      <c r="I99" s="155">
        <v>8787247.5</v>
      </c>
      <c r="J99" s="251">
        <v>11467565.1</v>
      </c>
      <c r="K99" s="251">
        <v>12823313.548</v>
      </c>
      <c r="L99" s="251">
        <v>12871054.1</v>
      </c>
    </row>
    <row r="100" spans="2:12" ht="25.5" x14ac:dyDescent="0.25">
      <c r="B100" s="21"/>
      <c r="C100" s="21"/>
      <c r="D100" s="21"/>
      <c r="E100" s="20"/>
      <c r="F100" s="20"/>
      <c r="G100" s="158" t="s">
        <v>234</v>
      </c>
      <c r="H100" s="170">
        <v>816255.38</v>
      </c>
      <c r="I100" s="155">
        <v>673817.8</v>
      </c>
      <c r="J100" s="251">
        <v>827585.22199999995</v>
      </c>
      <c r="K100" s="251">
        <v>833070.098</v>
      </c>
      <c r="L100" s="251">
        <v>868731.2</v>
      </c>
    </row>
    <row r="101" spans="2:12" ht="25.5" x14ac:dyDescent="0.25">
      <c r="B101" s="21"/>
      <c r="C101" s="21"/>
      <c r="D101" s="21"/>
      <c r="E101" s="20"/>
      <c r="F101" s="20"/>
      <c r="G101" s="158" t="s">
        <v>235</v>
      </c>
      <c r="H101" s="170">
        <v>127455.77099999999</v>
      </c>
      <c r="I101" s="155">
        <v>127034</v>
      </c>
      <c r="J101" s="251">
        <v>125547.2</v>
      </c>
      <c r="K101" s="251">
        <v>123330.9</v>
      </c>
      <c r="L101" s="251">
        <v>123911.1</v>
      </c>
    </row>
    <row r="102" spans="2:12" x14ac:dyDescent="0.25">
      <c r="B102" s="21"/>
      <c r="C102" s="21"/>
      <c r="D102" s="21"/>
      <c r="E102" s="20"/>
      <c r="F102" s="20"/>
      <c r="G102" s="158" t="s">
        <v>236</v>
      </c>
      <c r="H102" s="170">
        <v>712804.93</v>
      </c>
      <c r="I102" s="155">
        <v>803486</v>
      </c>
      <c r="J102" s="251">
        <v>779886.8</v>
      </c>
      <c r="K102" s="251">
        <v>779886.8</v>
      </c>
      <c r="L102" s="251">
        <v>779886.8</v>
      </c>
    </row>
    <row r="103" spans="2:12" x14ac:dyDescent="0.25">
      <c r="B103" s="21"/>
      <c r="C103" s="21"/>
      <c r="D103" s="21"/>
      <c r="E103" s="20"/>
      <c r="F103" s="20"/>
      <c r="G103" s="158" t="s">
        <v>237</v>
      </c>
      <c r="H103" s="170">
        <v>109819.944</v>
      </c>
      <c r="I103" s="155">
        <v>58015.9</v>
      </c>
      <c r="J103" s="251">
        <v>66172.2</v>
      </c>
      <c r="K103" s="251">
        <v>66172.2</v>
      </c>
      <c r="L103" s="251">
        <v>66172.2</v>
      </c>
    </row>
    <row r="104" spans="2:12" x14ac:dyDescent="0.25">
      <c r="B104" s="21"/>
      <c r="C104" s="21"/>
      <c r="D104" s="21"/>
      <c r="E104" s="20"/>
      <c r="F104" s="20"/>
      <c r="G104" s="158" t="s">
        <v>238</v>
      </c>
      <c r="H104" s="170">
        <v>20240.383000000002</v>
      </c>
      <c r="I104" s="155">
        <v>21803</v>
      </c>
      <c r="J104" s="251">
        <v>47151.9</v>
      </c>
      <c r="K104" s="251">
        <v>47151.9</v>
      </c>
      <c r="L104" s="251">
        <v>47151.9</v>
      </c>
    </row>
    <row r="105" spans="2:12" x14ac:dyDescent="0.25">
      <c r="B105" s="21"/>
      <c r="C105" s="21"/>
      <c r="D105" s="21"/>
      <c r="E105" s="20"/>
      <c r="F105" s="20"/>
      <c r="G105" s="158" t="s">
        <v>239</v>
      </c>
      <c r="H105" s="170">
        <v>2995</v>
      </c>
      <c r="I105" s="155">
        <v>2869</v>
      </c>
      <c r="J105" s="251">
        <v>2838</v>
      </c>
      <c r="K105" s="251">
        <v>2838</v>
      </c>
      <c r="L105" s="251">
        <v>2838</v>
      </c>
    </row>
    <row r="106" spans="2:12" x14ac:dyDescent="0.25">
      <c r="B106" s="21"/>
      <c r="C106" s="21"/>
      <c r="D106" s="21"/>
      <c r="E106" s="20"/>
      <c r="F106" s="20"/>
      <c r="G106" s="158" t="s">
        <v>241</v>
      </c>
      <c r="H106" s="170">
        <v>24070.240000000002</v>
      </c>
      <c r="I106" s="155">
        <v>12327.6</v>
      </c>
      <c r="J106" s="251">
        <v>45340</v>
      </c>
      <c r="K106" s="251">
        <v>45340</v>
      </c>
      <c r="L106" s="251">
        <v>45340</v>
      </c>
    </row>
    <row r="107" spans="2:12" x14ac:dyDescent="0.25">
      <c r="B107" s="21"/>
      <c r="C107" s="21"/>
      <c r="D107" s="21"/>
      <c r="E107" s="20"/>
      <c r="F107" s="20"/>
      <c r="G107" s="159" t="s">
        <v>242</v>
      </c>
      <c r="H107" s="170">
        <v>4906.24</v>
      </c>
      <c r="I107" s="155">
        <v>3649.5</v>
      </c>
      <c r="J107" s="251">
        <v>11020.8</v>
      </c>
      <c r="K107" s="251">
        <v>11020.8</v>
      </c>
      <c r="L107" s="251">
        <v>11020.8</v>
      </c>
    </row>
    <row r="108" spans="2:12" x14ac:dyDescent="0.25">
      <c r="B108" s="21"/>
      <c r="C108" s="21"/>
      <c r="D108" s="21"/>
      <c r="E108" s="20"/>
      <c r="F108" s="20"/>
      <c r="G108" s="158" t="s">
        <v>243</v>
      </c>
      <c r="H108" s="170">
        <v>10006.203</v>
      </c>
      <c r="I108" s="155">
        <v>7403</v>
      </c>
      <c r="J108" s="251">
        <v>9662</v>
      </c>
      <c r="K108" s="251">
        <v>9662</v>
      </c>
      <c r="L108" s="251">
        <v>9662</v>
      </c>
    </row>
    <row r="109" spans="2:12" ht="25.5" x14ac:dyDescent="0.25">
      <c r="B109" s="21"/>
      <c r="C109" s="21"/>
      <c r="D109" s="21"/>
      <c r="E109" s="20"/>
      <c r="F109" s="20"/>
      <c r="G109" s="158" t="s">
        <v>245</v>
      </c>
      <c r="H109" s="155">
        <v>0</v>
      </c>
      <c r="I109" s="155">
        <v>0</v>
      </c>
      <c r="J109" s="251">
        <v>25000</v>
      </c>
      <c r="K109" s="251">
        <v>25000</v>
      </c>
      <c r="L109" s="251">
        <v>25000</v>
      </c>
    </row>
    <row r="110" spans="2:12" x14ac:dyDescent="0.25">
      <c r="B110" s="21"/>
      <c r="C110" s="21"/>
      <c r="D110" s="21"/>
      <c r="E110" s="20"/>
      <c r="F110" s="20"/>
      <c r="G110" s="158" t="s">
        <v>246</v>
      </c>
      <c r="H110" s="170">
        <v>5298.7979999999998</v>
      </c>
      <c r="I110" s="155">
        <v>4308.5</v>
      </c>
      <c r="J110" s="251">
        <v>9716.4</v>
      </c>
      <c r="K110" s="251">
        <v>9716.4</v>
      </c>
      <c r="L110" s="251">
        <v>9716.4</v>
      </c>
    </row>
    <row r="111" spans="2:12" ht="25.5" x14ac:dyDescent="0.25">
      <c r="B111" s="21"/>
      <c r="C111" s="21"/>
      <c r="D111" s="21"/>
      <c r="E111" s="20"/>
      <c r="F111" s="20"/>
      <c r="G111" s="158" t="s">
        <v>343</v>
      </c>
      <c r="H111" s="170">
        <v>1252565.69</v>
      </c>
      <c r="I111" s="155">
        <v>1398950</v>
      </c>
      <c r="J111" s="251">
        <v>1810400</v>
      </c>
      <c r="K111" s="251">
        <v>1810400</v>
      </c>
      <c r="L111" s="251">
        <v>1810400</v>
      </c>
    </row>
    <row r="112" spans="2:12" x14ac:dyDescent="0.25">
      <c r="B112" s="21"/>
      <c r="C112" s="21"/>
      <c r="D112" s="21"/>
      <c r="E112" s="20"/>
      <c r="F112" s="20"/>
      <c r="G112" s="20" t="s">
        <v>299</v>
      </c>
      <c r="H112" s="170">
        <v>1602.7850000000001</v>
      </c>
      <c r="I112" s="170">
        <v>0</v>
      </c>
      <c r="J112" s="251"/>
      <c r="K112" s="251"/>
      <c r="L112" s="251"/>
    </row>
    <row r="113" spans="2:12" x14ac:dyDescent="0.25">
      <c r="B113" s="21"/>
      <c r="C113" s="21"/>
      <c r="D113" s="21"/>
      <c r="E113" s="20"/>
      <c r="F113" s="20"/>
      <c r="G113" s="20" t="s">
        <v>250</v>
      </c>
      <c r="H113" s="170">
        <v>3128.82</v>
      </c>
      <c r="I113" s="155">
        <v>3104.1</v>
      </c>
      <c r="J113" s="251">
        <v>3104.1</v>
      </c>
      <c r="K113" s="251">
        <v>3104.1</v>
      </c>
      <c r="L113" s="251">
        <v>3104.1</v>
      </c>
    </row>
    <row r="114" spans="2:12" ht="25.5" x14ac:dyDescent="0.25">
      <c r="B114" s="21"/>
      <c r="C114" s="21"/>
      <c r="D114" s="21"/>
      <c r="E114" s="20"/>
      <c r="F114" s="20"/>
      <c r="G114" s="159" t="s">
        <v>251</v>
      </c>
      <c r="H114" s="170">
        <v>59849.305</v>
      </c>
      <c r="I114" s="170">
        <v>90828</v>
      </c>
      <c r="J114" s="251">
        <v>113913.8</v>
      </c>
      <c r="K114" s="251">
        <v>113913.8</v>
      </c>
      <c r="L114" s="251">
        <v>113913.8</v>
      </c>
    </row>
    <row r="115" spans="2:12" ht="25.5" x14ac:dyDescent="0.25">
      <c r="B115" s="21"/>
      <c r="C115" s="21"/>
      <c r="D115" s="21"/>
      <c r="E115" s="20"/>
      <c r="F115" s="20"/>
      <c r="G115" s="158" t="s">
        <v>252</v>
      </c>
      <c r="H115" s="170">
        <v>30879.420999999998</v>
      </c>
      <c r="I115" s="155">
        <v>28160</v>
      </c>
      <c r="J115" s="251">
        <v>59160</v>
      </c>
      <c r="K115" s="251">
        <v>59160</v>
      </c>
      <c r="L115" s="251">
        <v>59160</v>
      </c>
    </row>
    <row r="116" spans="2:12" x14ac:dyDescent="0.25">
      <c r="B116" s="21"/>
      <c r="C116" s="21"/>
      <c r="D116" s="21"/>
      <c r="E116" s="20"/>
      <c r="F116" s="20"/>
      <c r="G116" s="158" t="s">
        <v>253</v>
      </c>
      <c r="H116" s="170">
        <v>136166.58199999999</v>
      </c>
      <c r="I116" s="170">
        <v>182684.2</v>
      </c>
      <c r="J116" s="251">
        <v>318816.5</v>
      </c>
      <c r="K116" s="251">
        <v>318816.5</v>
      </c>
      <c r="L116" s="251">
        <v>318816.5</v>
      </c>
    </row>
    <row r="117" spans="2:12" x14ac:dyDescent="0.25">
      <c r="B117" s="21"/>
      <c r="C117" s="21"/>
      <c r="D117" s="21"/>
      <c r="E117" s="20"/>
      <c r="F117" s="20"/>
      <c r="G117" s="158" t="s">
        <v>254</v>
      </c>
      <c r="H117" s="170">
        <v>9790</v>
      </c>
      <c r="I117" s="170">
        <v>54567.4</v>
      </c>
      <c r="J117" s="251">
        <v>54574.3</v>
      </c>
      <c r="K117" s="251">
        <v>54574.3</v>
      </c>
      <c r="L117" s="251">
        <v>54574.3</v>
      </c>
    </row>
    <row r="118" spans="2:12" x14ac:dyDescent="0.25">
      <c r="B118" s="21"/>
      <c r="C118" s="21"/>
      <c r="D118" s="21"/>
      <c r="E118" s="20"/>
      <c r="F118" s="20"/>
      <c r="G118" s="158" t="s">
        <v>255</v>
      </c>
      <c r="H118" s="170">
        <v>98798.97</v>
      </c>
      <c r="I118" s="170">
        <v>113451.5</v>
      </c>
      <c r="J118" s="251">
        <v>231123.20000000001</v>
      </c>
      <c r="K118" s="251">
        <v>231123.20000000001</v>
      </c>
      <c r="L118" s="251">
        <v>231123.20000000001</v>
      </c>
    </row>
    <row r="119" spans="2:12" x14ac:dyDescent="0.25">
      <c r="B119" s="21"/>
      <c r="C119" s="21"/>
      <c r="D119" s="21"/>
      <c r="E119" s="20"/>
      <c r="F119" s="20"/>
      <c r="G119" s="158" t="s">
        <v>256</v>
      </c>
      <c r="H119" s="170">
        <v>4451.7979999999998</v>
      </c>
      <c r="I119" s="170">
        <v>10477.9</v>
      </c>
      <c r="J119" s="251">
        <v>58661.2</v>
      </c>
      <c r="K119" s="251">
        <v>58661.2</v>
      </c>
      <c r="L119" s="251">
        <v>58661.2</v>
      </c>
    </row>
    <row r="120" spans="2:12" ht="25.5" x14ac:dyDescent="0.25">
      <c r="B120" s="21"/>
      <c r="C120" s="21"/>
      <c r="D120" s="21"/>
      <c r="E120" s="20"/>
      <c r="F120" s="20"/>
      <c r="G120" s="20" t="s">
        <v>307</v>
      </c>
      <c r="H120" s="170">
        <v>2099</v>
      </c>
      <c r="I120" s="170">
        <v>0</v>
      </c>
      <c r="J120" s="251"/>
      <c r="K120" s="251"/>
      <c r="L120" s="251"/>
    </row>
    <row r="121" spans="2:12" x14ac:dyDescent="0.25">
      <c r="B121" s="21"/>
      <c r="C121" s="21"/>
      <c r="D121" s="21"/>
      <c r="E121" s="20"/>
      <c r="F121" s="20"/>
      <c r="G121" s="168" t="s">
        <v>270</v>
      </c>
      <c r="H121" s="170">
        <v>451863.43</v>
      </c>
      <c r="I121" s="170">
        <v>492740.6</v>
      </c>
      <c r="J121" s="251">
        <v>474918.005</v>
      </c>
      <c r="K121" s="251">
        <v>474918.005</v>
      </c>
      <c r="L121" s="251">
        <v>474918.005</v>
      </c>
    </row>
    <row r="122" spans="2:12" x14ac:dyDescent="0.25">
      <c r="B122" s="21"/>
      <c r="C122" s="21"/>
      <c r="D122" s="21"/>
      <c r="E122" s="20"/>
      <c r="F122" s="20"/>
      <c r="G122" s="160" t="s">
        <v>258</v>
      </c>
      <c r="H122" s="170">
        <v>15198.4</v>
      </c>
      <c r="I122" s="170">
        <v>16271.8</v>
      </c>
      <c r="J122" s="251">
        <v>16116.8</v>
      </c>
      <c r="K122" s="251">
        <v>16116.8</v>
      </c>
      <c r="L122" s="251">
        <v>16116.8</v>
      </c>
    </row>
    <row r="123" spans="2:12" ht="42.75" customHeight="1" x14ac:dyDescent="0.25">
      <c r="B123" s="21"/>
      <c r="C123" s="21"/>
      <c r="D123" s="21"/>
      <c r="E123" s="20"/>
      <c r="F123" s="20"/>
      <c r="G123" s="160" t="s">
        <v>260</v>
      </c>
      <c r="H123" s="20">
        <v>852.8</v>
      </c>
      <c r="I123" s="20">
        <v>0</v>
      </c>
      <c r="J123" s="20"/>
      <c r="K123" s="20"/>
      <c r="L123" s="20"/>
    </row>
    <row r="124" spans="2:12" x14ac:dyDescent="0.25">
      <c r="B124" s="21"/>
      <c r="C124" s="21"/>
      <c r="D124" s="21"/>
      <c r="E124" s="20"/>
      <c r="F124" s="153">
        <v>11002</v>
      </c>
      <c r="G124" s="171" t="s">
        <v>284</v>
      </c>
      <c r="H124" s="164">
        <f t="shared" ref="H124:L124" si="26">H126</f>
        <v>768252.61899999995</v>
      </c>
      <c r="I124" s="172">
        <f t="shared" si="26"/>
        <v>884564.2</v>
      </c>
      <c r="J124" s="172">
        <f t="shared" si="26"/>
        <v>944183.8</v>
      </c>
      <c r="K124" s="172">
        <f t="shared" si="26"/>
        <v>949405.40000000014</v>
      </c>
      <c r="L124" s="172">
        <f t="shared" si="26"/>
        <v>953303.4</v>
      </c>
    </row>
    <row r="125" spans="2:12" x14ac:dyDescent="0.25">
      <c r="B125" s="21"/>
      <c r="C125" s="21"/>
      <c r="D125" s="21"/>
      <c r="E125" s="20"/>
      <c r="F125" s="20"/>
      <c r="G125" s="33" t="s">
        <v>133</v>
      </c>
      <c r="H125" s="20"/>
      <c r="I125" s="173"/>
      <c r="J125" s="173"/>
      <c r="K125" s="173"/>
      <c r="L125" s="20"/>
    </row>
    <row r="126" spans="2:12" ht="25.5" x14ac:dyDescent="0.25">
      <c r="B126" s="21"/>
      <c r="C126" s="21"/>
      <c r="D126" s="21"/>
      <c r="E126" s="20"/>
      <c r="F126" s="20"/>
      <c r="G126" s="167" t="s">
        <v>285</v>
      </c>
      <c r="H126" s="164">
        <f t="shared" ref="H126:I126" si="27">H128+H129+H130+H131+H132+H133+H134+H135+H137+H138+H139+H140+H141+H142+H143+H144+H145+H146+H147+H148+H149+H150+H151+H152</f>
        <v>768252.61899999995</v>
      </c>
      <c r="I126" s="164">
        <f t="shared" si="27"/>
        <v>884564.2</v>
      </c>
      <c r="J126" s="164">
        <f>J128+J129+J130+J131+J132+J133+J134+J135+J136+J137+J138+J139+J140+J141+J142+J143+J144+J145+J146+J147+J148+J149+J150+J151+J152</f>
        <v>944183.8</v>
      </c>
      <c r="K126" s="164">
        <f t="shared" ref="K126:L126" si="28">K128+K129+K130+K131+K132+K133+K134+K135+K136+K137+K138+K139+K140+K141+K142+K143+K144+K145+K146+K147+K148+K149+K150+K151+K152</f>
        <v>949405.40000000014</v>
      </c>
      <c r="L126" s="164">
        <f t="shared" si="28"/>
        <v>953303.4</v>
      </c>
    </row>
    <row r="127" spans="2:12" ht="24.75" customHeight="1" x14ac:dyDescent="0.25">
      <c r="B127" s="21"/>
      <c r="C127" s="21"/>
      <c r="D127" s="21"/>
      <c r="E127" s="20"/>
      <c r="F127" s="20"/>
      <c r="G127" s="33" t="s">
        <v>131</v>
      </c>
      <c r="H127" s="20"/>
      <c r="I127" s="20"/>
      <c r="J127" s="20"/>
      <c r="K127" s="20"/>
      <c r="L127" s="20"/>
    </row>
    <row r="128" spans="2:12" ht="25.5" x14ac:dyDescent="0.25">
      <c r="B128" s="21"/>
      <c r="C128" s="21"/>
      <c r="D128" s="21"/>
      <c r="E128" s="20"/>
      <c r="F128" s="20"/>
      <c r="G128" s="20" t="s">
        <v>286</v>
      </c>
      <c r="H128" s="20">
        <v>618918.92000000004</v>
      </c>
      <c r="I128" s="155">
        <v>677942.5</v>
      </c>
      <c r="J128" s="155">
        <v>702703.7</v>
      </c>
      <c r="K128" s="155">
        <v>712664.4</v>
      </c>
      <c r="L128" s="155">
        <v>719110.6</v>
      </c>
    </row>
    <row r="129" spans="2:12" ht="25.5" x14ac:dyDescent="0.25">
      <c r="B129" s="21"/>
      <c r="C129" s="21"/>
      <c r="D129" s="21"/>
      <c r="E129" s="20"/>
      <c r="F129" s="20"/>
      <c r="G129" s="20" t="s">
        <v>287</v>
      </c>
      <c r="H129" s="20">
        <v>64696.62</v>
      </c>
      <c r="I129" s="155">
        <v>93229</v>
      </c>
      <c r="J129" s="155">
        <v>94360.8</v>
      </c>
      <c r="K129" s="178">
        <v>95704.4</v>
      </c>
      <c r="L129" s="178">
        <v>96392.5</v>
      </c>
    </row>
    <row r="130" spans="2:12" ht="25.5" x14ac:dyDescent="0.25">
      <c r="B130" s="21"/>
      <c r="C130" s="21"/>
      <c r="D130" s="21"/>
      <c r="E130" s="20"/>
      <c r="F130" s="20"/>
      <c r="G130" s="20" t="s">
        <v>288</v>
      </c>
      <c r="H130" s="20">
        <v>34727.629999999997</v>
      </c>
      <c r="I130" s="155">
        <v>15318</v>
      </c>
      <c r="J130" s="155">
        <v>15091.6</v>
      </c>
      <c r="K130" s="178">
        <v>15300.3</v>
      </c>
      <c r="L130" s="178">
        <v>15628</v>
      </c>
    </row>
    <row r="131" spans="2:12" x14ac:dyDescent="0.25">
      <c r="B131" s="21"/>
      <c r="C131" s="21"/>
      <c r="D131" s="21"/>
      <c r="E131" s="20"/>
      <c r="F131" s="20"/>
      <c r="G131" s="20" t="s">
        <v>289</v>
      </c>
      <c r="H131" s="20">
        <v>5366.0739999999996</v>
      </c>
      <c r="I131" s="155">
        <v>12274</v>
      </c>
      <c r="J131" s="155">
        <v>13348.9</v>
      </c>
      <c r="K131" s="155">
        <v>13348.9</v>
      </c>
      <c r="L131" s="155">
        <v>13348.9</v>
      </c>
    </row>
    <row r="132" spans="2:12" x14ac:dyDescent="0.25">
      <c r="B132" s="21"/>
      <c r="C132" s="21"/>
      <c r="D132" s="21"/>
      <c r="E132" s="20"/>
      <c r="F132" s="20"/>
      <c r="G132" s="20" t="s">
        <v>290</v>
      </c>
      <c r="H132" s="20">
        <v>291.89600000000002</v>
      </c>
      <c r="I132" s="155">
        <v>648.6</v>
      </c>
      <c r="J132" s="155">
        <v>800</v>
      </c>
      <c r="K132" s="155">
        <v>800</v>
      </c>
      <c r="L132" s="155">
        <v>800</v>
      </c>
    </row>
    <row r="133" spans="2:12" x14ac:dyDescent="0.25">
      <c r="B133" s="21"/>
      <c r="C133" s="21"/>
      <c r="D133" s="21"/>
      <c r="E133" s="20"/>
      <c r="F133" s="20"/>
      <c r="G133" s="20" t="s">
        <v>291</v>
      </c>
      <c r="H133" s="20">
        <v>8431.6650000000009</v>
      </c>
      <c r="I133" s="155">
        <v>12550</v>
      </c>
      <c r="J133" s="155">
        <v>14064.4</v>
      </c>
      <c r="K133" s="155">
        <v>14064.4</v>
      </c>
      <c r="L133" s="155">
        <v>14064.4</v>
      </c>
    </row>
    <row r="134" spans="2:12" x14ac:dyDescent="0.25">
      <c r="B134" s="21"/>
      <c r="C134" s="21"/>
      <c r="D134" s="21"/>
      <c r="E134" s="20"/>
      <c r="F134" s="20"/>
      <c r="G134" s="20" t="s">
        <v>292</v>
      </c>
      <c r="H134" s="20">
        <v>493</v>
      </c>
      <c r="I134" s="155">
        <v>550</v>
      </c>
      <c r="J134" s="155">
        <v>550</v>
      </c>
      <c r="K134" s="155">
        <v>550</v>
      </c>
      <c r="L134" s="155">
        <v>550</v>
      </c>
    </row>
    <row r="135" spans="2:12" x14ac:dyDescent="0.25">
      <c r="B135" s="21"/>
      <c r="C135" s="21"/>
      <c r="D135" s="21"/>
      <c r="E135" s="20"/>
      <c r="F135" s="20"/>
      <c r="G135" s="20" t="s">
        <v>293</v>
      </c>
      <c r="H135" s="20">
        <v>5948.46</v>
      </c>
      <c r="I135" s="155">
        <v>5572</v>
      </c>
      <c r="J135" s="155">
        <v>6031.5</v>
      </c>
      <c r="K135" s="155">
        <v>6031.5</v>
      </c>
      <c r="L135" s="155">
        <v>6031.5</v>
      </c>
    </row>
    <row r="136" spans="2:12" x14ac:dyDescent="0.25">
      <c r="B136" s="21"/>
      <c r="C136" s="21"/>
      <c r="D136" s="21"/>
      <c r="E136" s="20"/>
      <c r="F136" s="20"/>
      <c r="G136" s="20" t="s">
        <v>860</v>
      </c>
      <c r="H136" s="20"/>
      <c r="I136" s="155"/>
      <c r="J136" s="155">
        <v>10800</v>
      </c>
      <c r="K136" s="155">
        <v>10800</v>
      </c>
      <c r="L136" s="155">
        <v>10800</v>
      </c>
    </row>
    <row r="137" spans="2:12" x14ac:dyDescent="0.25">
      <c r="B137" s="21"/>
      <c r="C137" s="21"/>
      <c r="D137" s="21"/>
      <c r="E137" s="20"/>
      <c r="F137" s="20"/>
      <c r="G137" s="20" t="s">
        <v>294</v>
      </c>
      <c r="H137" s="20">
        <v>353.2</v>
      </c>
      <c r="I137" s="155">
        <v>15682</v>
      </c>
      <c r="J137" s="155">
        <v>15030.4</v>
      </c>
      <c r="K137" s="155">
        <v>15030.4</v>
      </c>
      <c r="L137" s="155">
        <v>15030.4</v>
      </c>
    </row>
    <row r="138" spans="2:12" x14ac:dyDescent="0.25">
      <c r="B138" s="21"/>
      <c r="C138" s="21"/>
      <c r="D138" s="21"/>
      <c r="E138" s="20"/>
      <c r="F138" s="20"/>
      <c r="G138" s="20" t="s">
        <v>295</v>
      </c>
      <c r="H138" s="20">
        <v>0</v>
      </c>
      <c r="I138" s="155">
        <v>1705</v>
      </c>
      <c r="J138" s="155">
        <v>1705</v>
      </c>
      <c r="K138" s="155">
        <v>1705</v>
      </c>
      <c r="L138" s="155">
        <v>1705</v>
      </c>
    </row>
    <row r="139" spans="2:12" x14ac:dyDescent="0.25">
      <c r="B139" s="21"/>
      <c r="C139" s="21"/>
      <c r="D139" s="21"/>
      <c r="E139" s="20"/>
      <c r="F139" s="20"/>
      <c r="G139" s="20" t="s">
        <v>296</v>
      </c>
      <c r="H139" s="20">
        <v>350</v>
      </c>
      <c r="I139" s="155">
        <v>350</v>
      </c>
      <c r="J139" s="155">
        <v>800</v>
      </c>
      <c r="K139" s="155">
        <v>800</v>
      </c>
      <c r="L139" s="155">
        <v>800</v>
      </c>
    </row>
    <row r="140" spans="2:12" x14ac:dyDescent="0.25">
      <c r="B140" s="21"/>
      <c r="C140" s="21"/>
      <c r="D140" s="21"/>
      <c r="E140" s="20"/>
      <c r="F140" s="20"/>
      <c r="G140" s="20" t="s">
        <v>297</v>
      </c>
      <c r="H140" s="20">
        <v>4510.5</v>
      </c>
      <c r="I140" s="155">
        <v>7074</v>
      </c>
      <c r="J140" s="155">
        <v>7820</v>
      </c>
      <c r="K140" s="155">
        <v>7820</v>
      </c>
      <c r="L140" s="155">
        <v>7820</v>
      </c>
    </row>
    <row r="141" spans="2:12" x14ac:dyDescent="0.25">
      <c r="B141" s="21"/>
      <c r="C141" s="21"/>
      <c r="D141" s="21"/>
      <c r="E141" s="20"/>
      <c r="F141" s="20"/>
      <c r="G141" s="20" t="s">
        <v>298</v>
      </c>
      <c r="H141" s="20">
        <v>477.9</v>
      </c>
      <c r="I141" s="155">
        <v>1600</v>
      </c>
      <c r="J141" s="155">
        <v>2320</v>
      </c>
      <c r="K141" s="155">
        <v>2320</v>
      </c>
      <c r="L141" s="155">
        <v>2320</v>
      </c>
    </row>
    <row r="142" spans="2:12" x14ac:dyDescent="0.25">
      <c r="B142" s="21"/>
      <c r="C142" s="21"/>
      <c r="D142" s="21"/>
      <c r="E142" s="20"/>
      <c r="F142" s="20"/>
      <c r="G142" s="20" t="s">
        <v>299</v>
      </c>
      <c r="H142" s="20">
        <v>299.29000000000002</v>
      </c>
      <c r="I142" s="155">
        <v>300</v>
      </c>
      <c r="J142" s="155">
        <v>1630</v>
      </c>
      <c r="K142" s="155">
        <v>1630</v>
      </c>
      <c r="L142" s="155">
        <v>1630</v>
      </c>
    </row>
    <row r="143" spans="2:12" x14ac:dyDescent="0.25">
      <c r="B143" s="21"/>
      <c r="C143" s="21"/>
      <c r="D143" s="21"/>
      <c r="E143" s="20"/>
      <c r="F143" s="20"/>
      <c r="G143" s="20" t="s">
        <v>300</v>
      </c>
      <c r="H143" s="20">
        <v>938.74400000000003</v>
      </c>
      <c r="I143" s="155">
        <v>861</v>
      </c>
      <c r="J143" s="155">
        <v>1085.5999999999999</v>
      </c>
      <c r="K143" s="155">
        <v>1085.5999999999999</v>
      </c>
      <c r="L143" s="155">
        <v>1085.5999999999999</v>
      </c>
    </row>
    <row r="144" spans="2:12" x14ac:dyDescent="0.25">
      <c r="B144" s="21"/>
      <c r="C144" s="21"/>
      <c r="D144" s="21"/>
      <c r="E144" s="20"/>
      <c r="F144" s="20"/>
      <c r="G144" s="20" t="s">
        <v>250</v>
      </c>
      <c r="H144" s="20">
        <v>456</v>
      </c>
      <c r="I144" s="155">
        <v>100</v>
      </c>
      <c r="J144" s="155">
        <v>4620</v>
      </c>
      <c r="K144" s="155">
        <v>4620</v>
      </c>
      <c r="L144" s="155">
        <v>4620</v>
      </c>
    </row>
    <row r="145" spans="2:12" ht="25.5" x14ac:dyDescent="0.25">
      <c r="B145" s="21"/>
      <c r="C145" s="21"/>
      <c r="D145" s="21"/>
      <c r="E145" s="20"/>
      <c r="F145" s="20"/>
      <c r="G145" s="20" t="s">
        <v>301</v>
      </c>
      <c r="H145" s="20">
        <v>1051.393</v>
      </c>
      <c r="I145" s="155">
        <v>1475</v>
      </c>
      <c r="J145" s="155">
        <v>1307.8</v>
      </c>
      <c r="K145" s="155">
        <v>1307.8</v>
      </c>
      <c r="L145" s="155">
        <v>1307.8</v>
      </c>
    </row>
    <row r="146" spans="2:12" ht="25.5" x14ac:dyDescent="0.25">
      <c r="B146" s="21"/>
      <c r="C146" s="21"/>
      <c r="D146" s="21"/>
      <c r="E146" s="20"/>
      <c r="F146" s="20"/>
      <c r="G146" s="20" t="s">
        <v>302</v>
      </c>
      <c r="H146" s="20">
        <v>2014.76</v>
      </c>
      <c r="I146" s="155">
        <v>2907</v>
      </c>
      <c r="J146" s="155">
        <v>3600</v>
      </c>
      <c r="K146" s="155">
        <v>3600</v>
      </c>
      <c r="L146" s="155">
        <v>3600</v>
      </c>
    </row>
    <row r="147" spans="2:12" x14ac:dyDescent="0.25">
      <c r="B147" s="21"/>
      <c r="C147" s="21"/>
      <c r="D147" s="21"/>
      <c r="E147" s="20"/>
      <c r="F147" s="20"/>
      <c r="G147" s="20" t="s">
        <v>303</v>
      </c>
      <c r="H147" s="20">
        <v>2854.6410000000001</v>
      </c>
      <c r="I147" s="155">
        <v>18505</v>
      </c>
      <c r="J147" s="155">
        <v>23275</v>
      </c>
      <c r="K147" s="155">
        <v>17821</v>
      </c>
      <c r="L147" s="155">
        <v>14257</v>
      </c>
    </row>
    <row r="148" spans="2:12" x14ac:dyDescent="0.25">
      <c r="B148" s="21"/>
      <c r="C148" s="21"/>
      <c r="D148" s="21"/>
      <c r="E148" s="20"/>
      <c r="F148" s="20"/>
      <c r="G148" s="20" t="s">
        <v>304</v>
      </c>
      <c r="H148" s="20">
        <v>13945.518</v>
      </c>
      <c r="I148" s="155">
        <v>12861</v>
      </c>
      <c r="J148" s="155">
        <v>19263</v>
      </c>
      <c r="K148" s="155">
        <v>19263</v>
      </c>
      <c r="L148" s="155">
        <v>19263</v>
      </c>
    </row>
    <row r="149" spans="2:12" x14ac:dyDescent="0.25">
      <c r="B149" s="21"/>
      <c r="C149" s="21"/>
      <c r="D149" s="21"/>
      <c r="E149" s="20"/>
      <c r="F149" s="20"/>
      <c r="G149" s="20" t="s">
        <v>305</v>
      </c>
      <c r="H149" s="20">
        <v>1680.2049999999999</v>
      </c>
      <c r="I149" s="155">
        <v>1932</v>
      </c>
      <c r="J149" s="155">
        <v>2338.6999999999998</v>
      </c>
      <c r="K149" s="155">
        <v>2338.6999999999998</v>
      </c>
      <c r="L149" s="155">
        <v>2338.6999999999998</v>
      </c>
    </row>
    <row r="150" spans="2:12" x14ac:dyDescent="0.25">
      <c r="B150" s="21"/>
      <c r="C150" s="21"/>
      <c r="D150" s="21"/>
      <c r="E150" s="20"/>
      <c r="F150" s="20"/>
      <c r="G150" s="20" t="s">
        <v>306</v>
      </c>
      <c r="H150" s="20">
        <v>0</v>
      </c>
      <c r="I150" s="155">
        <v>17</v>
      </c>
      <c r="J150" s="155"/>
      <c r="K150" s="155"/>
      <c r="L150" s="155"/>
    </row>
    <row r="151" spans="2:12" ht="25.5" x14ac:dyDescent="0.25">
      <c r="B151" s="21"/>
      <c r="C151" s="21"/>
      <c r="D151" s="21"/>
      <c r="E151" s="20"/>
      <c r="F151" s="20"/>
      <c r="G151" s="20" t="s">
        <v>307</v>
      </c>
      <c r="H151" s="20"/>
      <c r="I151" s="155">
        <v>824.1</v>
      </c>
      <c r="J151" s="155">
        <v>837.4</v>
      </c>
      <c r="K151" s="155"/>
      <c r="L151" s="155"/>
    </row>
    <row r="152" spans="2:12" x14ac:dyDescent="0.25">
      <c r="B152" s="21"/>
      <c r="C152" s="21"/>
      <c r="D152" s="21"/>
      <c r="E152" s="20"/>
      <c r="F152" s="20"/>
      <c r="G152" s="20" t="s">
        <v>308</v>
      </c>
      <c r="H152" s="20">
        <v>446.20299999999997</v>
      </c>
      <c r="I152" s="155">
        <v>287</v>
      </c>
      <c r="J152" s="155">
        <v>800</v>
      </c>
      <c r="K152" s="155">
        <v>800</v>
      </c>
      <c r="L152" s="155">
        <v>800</v>
      </c>
    </row>
    <row r="153" spans="2:12" ht="38.25" x14ac:dyDescent="0.25">
      <c r="B153" s="152" t="s">
        <v>309</v>
      </c>
      <c r="C153" s="152" t="s">
        <v>279</v>
      </c>
      <c r="D153" s="152" t="s">
        <v>229</v>
      </c>
      <c r="E153" s="20"/>
      <c r="F153" s="153">
        <v>11005</v>
      </c>
      <c r="G153" s="167" t="s">
        <v>310</v>
      </c>
      <c r="H153" s="153">
        <f>H155</f>
        <v>175211.5</v>
      </c>
      <c r="I153" s="153">
        <f>I155</f>
        <v>195140.2</v>
      </c>
      <c r="J153" s="153">
        <f t="shared" ref="J153:L153" si="29">J155</f>
        <v>262834.09999999998</v>
      </c>
      <c r="K153" s="153">
        <f t="shared" si="29"/>
        <v>262834.09999999998</v>
      </c>
      <c r="L153" s="153">
        <f t="shared" si="29"/>
        <v>262834.09999999998</v>
      </c>
    </row>
    <row r="154" spans="2:12" x14ac:dyDescent="0.25">
      <c r="B154" s="21"/>
      <c r="C154" s="21"/>
      <c r="D154" s="21"/>
      <c r="E154" s="20"/>
      <c r="F154" s="20"/>
      <c r="G154" s="33" t="s">
        <v>133</v>
      </c>
      <c r="H154" s="20"/>
      <c r="I154" s="20"/>
      <c r="J154" s="20"/>
      <c r="K154" s="20"/>
      <c r="L154" s="20"/>
    </row>
    <row r="155" spans="2:12" x14ac:dyDescent="0.25">
      <c r="B155" s="21"/>
      <c r="C155" s="21"/>
      <c r="D155" s="21"/>
      <c r="E155" s="20"/>
      <c r="F155" s="20"/>
      <c r="G155" s="167" t="s">
        <v>232</v>
      </c>
      <c r="H155" s="20">
        <f>+H157</f>
        <v>175211.5</v>
      </c>
      <c r="I155" s="20">
        <f t="shared" ref="I155:L155" si="30">+I157</f>
        <v>195140.2</v>
      </c>
      <c r="J155" s="20">
        <f t="shared" si="30"/>
        <v>262834.09999999998</v>
      </c>
      <c r="K155" s="20">
        <f t="shared" si="30"/>
        <v>262834.09999999998</v>
      </c>
      <c r="L155" s="20">
        <f t="shared" si="30"/>
        <v>262834.09999999998</v>
      </c>
    </row>
    <row r="156" spans="2:12" ht="38.25" x14ac:dyDescent="0.25">
      <c r="B156" s="21"/>
      <c r="C156" s="21"/>
      <c r="D156" s="21"/>
      <c r="E156" s="20"/>
      <c r="F156" s="20"/>
      <c r="G156" s="33" t="s">
        <v>131</v>
      </c>
      <c r="H156" s="20"/>
      <c r="I156" s="20"/>
      <c r="J156" s="20"/>
      <c r="K156" s="20"/>
      <c r="L156" s="20"/>
    </row>
    <row r="157" spans="2:12" ht="25.5" x14ac:dyDescent="0.25">
      <c r="B157" s="21"/>
      <c r="C157" s="21"/>
      <c r="D157" s="21"/>
      <c r="E157" s="20"/>
      <c r="F157" s="20"/>
      <c r="G157" s="33" t="s">
        <v>311</v>
      </c>
      <c r="H157" s="20">
        <v>175211.5</v>
      </c>
      <c r="I157" s="20">
        <v>195140.2</v>
      </c>
      <c r="J157" s="20">
        <v>262834.09999999998</v>
      </c>
      <c r="K157" s="248">
        <v>262834.09999999998</v>
      </c>
      <c r="L157" s="248">
        <v>262834.09999999998</v>
      </c>
    </row>
    <row r="158" spans="2:12" ht="51" x14ac:dyDescent="0.25">
      <c r="B158" s="21"/>
      <c r="C158" s="21"/>
      <c r="D158" s="21"/>
      <c r="E158" s="20"/>
      <c r="F158" s="153">
        <v>31001</v>
      </c>
      <c r="G158" s="167" t="s">
        <v>312</v>
      </c>
      <c r="H158" s="184">
        <f t="shared" ref="H158:L158" si="31">H160</f>
        <v>585236.07300000009</v>
      </c>
      <c r="I158" s="164">
        <f t="shared" si="31"/>
        <v>279490.40000000002</v>
      </c>
      <c r="J158" s="164">
        <f t="shared" si="31"/>
        <v>315202.59999999998</v>
      </c>
      <c r="K158" s="164">
        <f t="shared" si="31"/>
        <v>315202.59999999998</v>
      </c>
      <c r="L158" s="164">
        <f t="shared" si="31"/>
        <v>315202.59999999998</v>
      </c>
    </row>
    <row r="159" spans="2:12" x14ac:dyDescent="0.25">
      <c r="B159" s="21"/>
      <c r="C159" s="21"/>
      <c r="D159" s="21"/>
      <c r="E159" s="20"/>
      <c r="F159" s="20"/>
      <c r="G159" s="33" t="s">
        <v>133</v>
      </c>
      <c r="H159" s="20"/>
      <c r="I159" s="20"/>
      <c r="J159" s="20"/>
      <c r="K159" s="20"/>
      <c r="L159" s="20"/>
    </row>
    <row r="160" spans="2:12" ht="25.5" x14ac:dyDescent="0.25">
      <c r="B160" s="21"/>
      <c r="C160" s="21"/>
      <c r="D160" s="21"/>
      <c r="E160" s="20"/>
      <c r="F160" s="20"/>
      <c r="G160" s="167" t="s">
        <v>285</v>
      </c>
      <c r="H160" s="184">
        <f>H162+H163+H164</f>
        <v>585236.07300000009</v>
      </c>
      <c r="I160" s="164">
        <f>I162+I163+I164</f>
        <v>279490.40000000002</v>
      </c>
      <c r="J160" s="164">
        <f t="shared" ref="J160:L160" si="32">J162+J163+J164</f>
        <v>315202.59999999998</v>
      </c>
      <c r="K160" s="164">
        <f t="shared" si="32"/>
        <v>315202.59999999998</v>
      </c>
      <c r="L160" s="164">
        <f t="shared" si="32"/>
        <v>315202.59999999998</v>
      </c>
    </row>
    <row r="161" spans="2:12" ht="30" customHeight="1" x14ac:dyDescent="0.25">
      <c r="B161" s="21"/>
      <c r="C161" s="21"/>
      <c r="D161" s="21"/>
      <c r="E161" s="20"/>
      <c r="F161" s="20"/>
      <c r="G161" s="182" t="s">
        <v>131</v>
      </c>
      <c r="H161" s="20"/>
      <c r="I161" s="20"/>
      <c r="J161" s="20"/>
      <c r="K161" s="20"/>
      <c r="L161" s="20"/>
    </row>
    <row r="162" spans="2:12" x14ac:dyDescent="0.25">
      <c r="B162" s="21"/>
      <c r="C162" s="21"/>
      <c r="D162" s="21"/>
      <c r="E162" s="20"/>
      <c r="F162" s="20"/>
      <c r="G162" s="174" t="s">
        <v>265</v>
      </c>
      <c r="H162" s="20">
        <v>12952.464</v>
      </c>
      <c r="I162" s="155">
        <v>22451</v>
      </c>
      <c r="J162" s="155">
        <v>11964</v>
      </c>
      <c r="K162" s="155">
        <v>11964</v>
      </c>
      <c r="L162" s="155">
        <v>11964</v>
      </c>
    </row>
    <row r="163" spans="2:12" x14ac:dyDescent="0.25">
      <c r="B163" s="21"/>
      <c r="C163" s="21"/>
      <c r="D163" s="21"/>
      <c r="E163" s="20"/>
      <c r="F163" s="20"/>
      <c r="G163" s="33" t="s">
        <v>313</v>
      </c>
      <c r="H163" s="20">
        <v>572283.60900000005</v>
      </c>
      <c r="I163" s="155">
        <v>254539.4</v>
      </c>
      <c r="J163" s="155">
        <v>303238.59999999998</v>
      </c>
      <c r="K163" s="155">
        <v>303238.59999999998</v>
      </c>
      <c r="L163" s="155">
        <v>303238.59999999998</v>
      </c>
    </row>
    <row r="164" spans="2:12" x14ac:dyDescent="0.25">
      <c r="B164" s="21"/>
      <c r="C164" s="21"/>
      <c r="D164" s="21"/>
      <c r="E164" s="20"/>
      <c r="F164" s="20"/>
      <c r="G164" s="33" t="s">
        <v>314</v>
      </c>
      <c r="H164" s="20"/>
      <c r="I164" s="155">
        <v>2500</v>
      </c>
      <c r="J164" s="155"/>
      <c r="K164" s="155"/>
      <c r="L164" s="155"/>
    </row>
    <row r="165" spans="2:12" ht="51" x14ac:dyDescent="0.25">
      <c r="B165" s="21"/>
      <c r="C165" s="21"/>
      <c r="D165" s="21"/>
      <c r="E165" s="20"/>
      <c r="F165" s="153">
        <v>31002</v>
      </c>
      <c r="G165" s="167" t="s">
        <v>315</v>
      </c>
      <c r="H165" s="169">
        <f>H167</f>
        <v>27102.6</v>
      </c>
      <c r="I165" s="169">
        <f>I167</f>
        <v>59100</v>
      </c>
      <c r="J165" s="169">
        <f t="shared" ref="J165:L165" si="33">J167</f>
        <v>2521616</v>
      </c>
      <c r="K165" s="169">
        <f t="shared" si="33"/>
        <v>0</v>
      </c>
      <c r="L165" s="169">
        <f t="shared" si="33"/>
        <v>0</v>
      </c>
    </row>
    <row r="166" spans="2:12" x14ac:dyDescent="0.25">
      <c r="B166" s="21"/>
      <c r="C166" s="21"/>
      <c r="D166" s="21"/>
      <c r="E166" s="20"/>
      <c r="F166" s="20"/>
      <c r="G166" s="33" t="s">
        <v>133</v>
      </c>
      <c r="H166" s="20"/>
      <c r="I166" s="20"/>
      <c r="J166" s="20"/>
      <c r="K166" s="20"/>
      <c r="L166" s="20"/>
    </row>
    <row r="167" spans="2:12" ht="25.5" x14ac:dyDescent="0.25">
      <c r="B167" s="21"/>
      <c r="C167" s="21"/>
      <c r="D167" s="21"/>
      <c r="E167" s="20"/>
      <c r="F167" s="20"/>
      <c r="G167" s="167" t="s">
        <v>281</v>
      </c>
      <c r="H167" s="170">
        <f>+H169</f>
        <v>27102.6</v>
      </c>
      <c r="I167" s="170">
        <f t="shared" ref="I167:L167" si="34">+I169</f>
        <v>59100</v>
      </c>
      <c r="J167" s="170">
        <f t="shared" si="34"/>
        <v>2521616</v>
      </c>
      <c r="K167" s="170">
        <f t="shared" si="34"/>
        <v>0</v>
      </c>
      <c r="L167" s="170">
        <f t="shared" si="34"/>
        <v>0</v>
      </c>
    </row>
    <row r="168" spans="2:12" ht="25.5" customHeight="1" x14ac:dyDescent="0.25">
      <c r="B168" s="21"/>
      <c r="C168" s="21"/>
      <c r="D168" s="21"/>
      <c r="E168" s="20"/>
      <c r="F168" s="20"/>
      <c r="G168" s="33" t="s">
        <v>131</v>
      </c>
      <c r="H168" s="20"/>
      <c r="I168" s="20"/>
      <c r="J168" s="20"/>
      <c r="K168" s="20"/>
      <c r="L168" s="20"/>
    </row>
    <row r="169" spans="2:12" x14ac:dyDescent="0.25">
      <c r="B169" s="21"/>
      <c r="C169" s="21"/>
      <c r="D169" s="21"/>
      <c r="E169" s="20"/>
      <c r="F169" s="20"/>
      <c r="G169" s="33" t="s">
        <v>316</v>
      </c>
      <c r="H169" s="170">
        <v>27102.6</v>
      </c>
      <c r="I169" s="170">
        <v>59100</v>
      </c>
      <c r="J169" s="155">
        <v>2521616</v>
      </c>
      <c r="K169" s="170">
        <v>0</v>
      </c>
      <c r="L169" s="170">
        <v>0</v>
      </c>
    </row>
    <row r="170" spans="2:12" ht="25.5" x14ac:dyDescent="0.25">
      <c r="B170" s="21"/>
      <c r="C170" s="21"/>
      <c r="D170" s="21"/>
      <c r="E170" s="20"/>
      <c r="F170" s="153">
        <v>31003</v>
      </c>
      <c r="G170" s="167" t="s">
        <v>338</v>
      </c>
      <c r="H170" s="169">
        <f>H174</f>
        <v>55846.5</v>
      </c>
      <c r="I170" s="169">
        <f t="shared" ref="I170" si="35">I174</f>
        <v>0</v>
      </c>
      <c r="J170" s="169">
        <f>J172</f>
        <v>103000</v>
      </c>
      <c r="K170" s="169">
        <f t="shared" ref="K170:L170" si="36">K172</f>
        <v>22000</v>
      </c>
      <c r="L170" s="169">
        <f t="shared" si="36"/>
        <v>0</v>
      </c>
    </row>
    <row r="171" spans="2:12" x14ac:dyDescent="0.25">
      <c r="B171" s="21"/>
      <c r="C171" s="21"/>
      <c r="D171" s="21"/>
      <c r="E171" s="20"/>
      <c r="F171" s="20"/>
      <c r="G171" s="33" t="s">
        <v>133</v>
      </c>
      <c r="H171" s="20"/>
      <c r="I171" s="20"/>
      <c r="J171" s="20"/>
      <c r="K171" s="20"/>
      <c r="L171" s="20"/>
    </row>
    <row r="172" spans="2:12" ht="25.5" x14ac:dyDescent="0.25">
      <c r="B172" s="21"/>
      <c r="C172" s="21"/>
      <c r="D172" s="21"/>
      <c r="E172" s="20"/>
      <c r="F172" s="20"/>
      <c r="G172" s="167" t="s">
        <v>281</v>
      </c>
      <c r="H172" s="170">
        <f>+H174+H175</f>
        <v>55846.5</v>
      </c>
      <c r="I172" s="170">
        <f t="shared" ref="I172:L172" si="37">+I174+I175</f>
        <v>0</v>
      </c>
      <c r="J172" s="170">
        <f t="shared" si="37"/>
        <v>103000</v>
      </c>
      <c r="K172" s="170">
        <f t="shared" si="37"/>
        <v>22000</v>
      </c>
      <c r="L172" s="170">
        <f t="shared" si="37"/>
        <v>0</v>
      </c>
    </row>
    <row r="173" spans="2:12" ht="32.25" customHeight="1" x14ac:dyDescent="0.25">
      <c r="B173" s="21"/>
      <c r="C173" s="21"/>
      <c r="D173" s="21"/>
      <c r="E173" s="20"/>
      <c r="F173" s="20"/>
      <c r="G173" s="33" t="s">
        <v>131</v>
      </c>
      <c r="H173" s="20"/>
      <c r="I173" s="20"/>
      <c r="J173" s="20"/>
      <c r="K173" s="20"/>
      <c r="L173" s="20"/>
    </row>
    <row r="174" spans="2:12" x14ac:dyDescent="0.25">
      <c r="B174" s="21"/>
      <c r="C174" s="21"/>
      <c r="D174" s="21"/>
      <c r="E174" s="20"/>
      <c r="F174" s="20"/>
      <c r="G174" s="159" t="s">
        <v>318</v>
      </c>
      <c r="H174" s="170">
        <v>55846.5</v>
      </c>
      <c r="I174" s="170">
        <f>+'[1]Հ3 Մաս 4'!E343</f>
        <v>0</v>
      </c>
      <c r="J174" s="170">
        <f>+'[1]Հ3 Մաս 4'!F343</f>
        <v>0</v>
      </c>
      <c r="K174" s="170">
        <f>+'[1]Հ3 Մաս 4'!G343</f>
        <v>0</v>
      </c>
      <c r="L174" s="170">
        <f>+'[1]Հ3 Մաս 4'!H343</f>
        <v>0</v>
      </c>
    </row>
    <row r="175" spans="2:12" x14ac:dyDescent="0.25">
      <c r="B175" s="21"/>
      <c r="C175" s="21"/>
      <c r="D175" s="21"/>
      <c r="E175" s="20"/>
      <c r="F175" s="20"/>
      <c r="G175" s="159" t="s">
        <v>861</v>
      </c>
      <c r="H175" s="170"/>
      <c r="I175" s="170"/>
      <c r="J175" s="155">
        <v>103000</v>
      </c>
      <c r="K175" s="155">
        <v>22000</v>
      </c>
      <c r="L175" s="155"/>
    </row>
    <row r="176" spans="2:12" ht="25.5" x14ac:dyDescent="0.25">
      <c r="B176" s="21"/>
      <c r="C176" s="21"/>
      <c r="D176" s="21"/>
      <c r="E176" s="20"/>
      <c r="F176" s="153">
        <v>31004</v>
      </c>
      <c r="G176" s="167" t="s">
        <v>862</v>
      </c>
      <c r="H176" s="155">
        <f t="shared" ref="H176:I176" si="38">H178</f>
        <v>0</v>
      </c>
      <c r="I176" s="155">
        <f t="shared" si="38"/>
        <v>0</v>
      </c>
      <c r="J176" s="155">
        <f>J178</f>
        <v>9940156.3000000007</v>
      </c>
      <c r="K176" s="155">
        <f t="shared" ref="K176:L176" si="39">K178</f>
        <v>10990000</v>
      </c>
      <c r="L176" s="155">
        <f t="shared" si="39"/>
        <v>8309337</v>
      </c>
    </row>
    <row r="177" spans="2:12" x14ac:dyDescent="0.25">
      <c r="B177" s="21"/>
      <c r="C177" s="21"/>
      <c r="D177" s="21"/>
      <c r="E177" s="20"/>
      <c r="F177" s="20"/>
      <c r="G177" s="33" t="s">
        <v>133</v>
      </c>
      <c r="H177" s="170"/>
      <c r="I177" s="170"/>
      <c r="J177" s="155"/>
      <c r="K177" s="155"/>
      <c r="L177" s="155"/>
    </row>
    <row r="178" spans="2:12" ht="25.5" x14ac:dyDescent="0.25">
      <c r="B178" s="21"/>
      <c r="C178" s="21"/>
      <c r="D178" s="21"/>
      <c r="E178" s="20"/>
      <c r="F178" s="20"/>
      <c r="G178" s="167" t="s">
        <v>281</v>
      </c>
      <c r="H178" s="155">
        <f t="shared" ref="H178:I178" si="40">H180+H181</f>
        <v>0</v>
      </c>
      <c r="I178" s="155">
        <f t="shared" si="40"/>
        <v>0</v>
      </c>
      <c r="J178" s="155">
        <f>J180+J181</f>
        <v>9940156.3000000007</v>
      </c>
      <c r="K178" s="155">
        <f t="shared" ref="K178:L178" si="41">K180+K181</f>
        <v>10990000</v>
      </c>
      <c r="L178" s="155">
        <f t="shared" si="41"/>
        <v>8309337</v>
      </c>
    </row>
    <row r="179" spans="2:12" ht="25.5" customHeight="1" x14ac:dyDescent="0.25">
      <c r="B179" s="21"/>
      <c r="C179" s="21"/>
      <c r="D179" s="21"/>
      <c r="E179" s="20"/>
      <c r="F179" s="20"/>
      <c r="G179" s="33" t="s">
        <v>131</v>
      </c>
      <c r="H179" s="170"/>
      <c r="I179" s="170"/>
      <c r="J179" s="155"/>
      <c r="K179" s="155"/>
      <c r="L179" s="155"/>
    </row>
    <row r="180" spans="2:12" x14ac:dyDescent="0.25">
      <c r="B180" s="21"/>
      <c r="C180" s="21"/>
      <c r="D180" s="21"/>
      <c r="E180" s="20"/>
      <c r="F180" s="20"/>
      <c r="G180" s="159" t="s">
        <v>318</v>
      </c>
      <c r="H180" s="170"/>
      <c r="I180" s="170"/>
      <c r="J180" s="155">
        <v>7500000</v>
      </c>
      <c r="K180" s="155">
        <v>10850000</v>
      </c>
      <c r="L180" s="155">
        <v>6717000</v>
      </c>
    </row>
    <row r="181" spans="2:12" ht="25.5" x14ac:dyDescent="0.25">
      <c r="B181" s="21"/>
      <c r="C181" s="21"/>
      <c r="D181" s="21"/>
      <c r="E181" s="20"/>
      <c r="F181" s="20"/>
      <c r="G181" s="159" t="s">
        <v>863</v>
      </c>
      <c r="H181" s="170"/>
      <c r="I181" s="170"/>
      <c r="J181" s="155">
        <v>2440156.2999999998</v>
      </c>
      <c r="K181" s="155">
        <v>140000</v>
      </c>
      <c r="L181" s="155">
        <v>1592337</v>
      </c>
    </row>
    <row r="182" spans="2:12" ht="25.5" x14ac:dyDescent="0.25">
      <c r="B182" s="21"/>
      <c r="C182" s="21"/>
      <c r="D182" s="21"/>
      <c r="E182" s="20"/>
      <c r="F182" s="153">
        <v>31006</v>
      </c>
      <c r="G182" s="185" t="s">
        <v>339</v>
      </c>
      <c r="H182" s="169">
        <f>H186</f>
        <v>27798</v>
      </c>
      <c r="I182" s="169">
        <f t="shared" ref="I182:L182" si="42">I186</f>
        <v>0</v>
      </c>
      <c r="J182" s="169">
        <f t="shared" si="42"/>
        <v>0</v>
      </c>
      <c r="K182" s="169">
        <f t="shared" si="42"/>
        <v>0</v>
      </c>
      <c r="L182" s="169">
        <f t="shared" si="42"/>
        <v>0</v>
      </c>
    </row>
    <row r="183" spans="2:12" x14ac:dyDescent="0.25">
      <c r="B183" s="21"/>
      <c r="C183" s="21"/>
      <c r="D183" s="21"/>
      <c r="E183" s="20"/>
      <c r="F183" s="20"/>
      <c r="G183" s="33" t="s">
        <v>133</v>
      </c>
      <c r="H183" s="20"/>
      <c r="I183" s="20"/>
      <c r="J183" s="20"/>
      <c r="K183" s="20"/>
      <c r="L183" s="20"/>
    </row>
    <row r="184" spans="2:12" ht="25.5" x14ac:dyDescent="0.25">
      <c r="B184" s="21"/>
      <c r="C184" s="21"/>
      <c r="D184" s="21"/>
      <c r="E184" s="20"/>
      <c r="F184" s="20"/>
      <c r="G184" s="167" t="s">
        <v>281</v>
      </c>
      <c r="H184" s="170">
        <f>+H186</f>
        <v>27798</v>
      </c>
      <c r="I184" s="170">
        <f t="shared" ref="I184:L184" si="43">+I186</f>
        <v>0</v>
      </c>
      <c r="J184" s="170">
        <f t="shared" si="43"/>
        <v>0</v>
      </c>
      <c r="K184" s="170">
        <f t="shared" si="43"/>
        <v>0</v>
      </c>
      <c r="L184" s="170">
        <f t="shared" si="43"/>
        <v>0</v>
      </c>
    </row>
    <row r="185" spans="2:12" ht="28.5" customHeight="1" x14ac:dyDescent="0.25">
      <c r="B185" s="21"/>
      <c r="C185" s="21"/>
      <c r="D185" s="21"/>
      <c r="E185" s="20"/>
      <c r="F185" s="20"/>
      <c r="G185" s="33" t="s">
        <v>131</v>
      </c>
      <c r="H185" s="20"/>
      <c r="I185" s="20"/>
      <c r="J185" s="20"/>
      <c r="K185" s="20"/>
      <c r="L185" s="20"/>
    </row>
    <row r="186" spans="2:12" x14ac:dyDescent="0.25">
      <c r="B186" s="21"/>
      <c r="C186" s="21"/>
      <c r="D186" s="21"/>
      <c r="E186" s="20"/>
      <c r="F186" s="20"/>
      <c r="G186" s="159" t="s">
        <v>340</v>
      </c>
      <c r="H186" s="170">
        <v>27798</v>
      </c>
      <c r="I186" s="170"/>
      <c r="J186" s="170"/>
      <c r="K186" s="170"/>
      <c r="L186" s="170"/>
    </row>
    <row r="187" spans="2:12" ht="25.5" x14ac:dyDescent="0.25">
      <c r="B187" s="21"/>
      <c r="C187" s="21"/>
      <c r="D187" s="21"/>
      <c r="E187" s="20"/>
      <c r="F187" s="153">
        <v>31008</v>
      </c>
      <c r="G187" s="167" t="s">
        <v>335</v>
      </c>
      <c r="H187" s="169">
        <f>H189</f>
        <v>0</v>
      </c>
      <c r="I187" s="169">
        <f>I189</f>
        <v>500000</v>
      </c>
      <c r="J187" s="169">
        <f t="shared" ref="J187:L187" si="44">J189</f>
        <v>0</v>
      </c>
      <c r="K187" s="169">
        <f t="shared" si="44"/>
        <v>0</v>
      </c>
      <c r="L187" s="169">
        <f t="shared" si="44"/>
        <v>0</v>
      </c>
    </row>
    <row r="188" spans="2:12" x14ac:dyDescent="0.25">
      <c r="B188" s="21"/>
      <c r="C188" s="21"/>
      <c r="D188" s="21"/>
      <c r="E188" s="20"/>
      <c r="F188" s="20"/>
      <c r="G188" s="33" t="s">
        <v>133</v>
      </c>
      <c r="H188" s="20"/>
      <c r="I188" s="20"/>
      <c r="J188" s="20"/>
      <c r="K188" s="20"/>
      <c r="L188" s="20"/>
    </row>
    <row r="189" spans="2:12" ht="25.5" x14ac:dyDescent="0.25">
      <c r="B189" s="21"/>
      <c r="C189" s="21"/>
      <c r="D189" s="21"/>
      <c r="E189" s="20"/>
      <c r="F189" s="20"/>
      <c r="G189" s="167" t="s">
        <v>281</v>
      </c>
      <c r="H189" s="170">
        <f>+H192</f>
        <v>0</v>
      </c>
      <c r="I189" s="170">
        <f>I191+I192</f>
        <v>500000</v>
      </c>
      <c r="J189" s="170">
        <f t="shared" ref="J189:L189" si="45">+J192</f>
        <v>0</v>
      </c>
      <c r="K189" s="170">
        <f t="shared" si="45"/>
        <v>0</v>
      </c>
      <c r="L189" s="170">
        <f t="shared" si="45"/>
        <v>0</v>
      </c>
    </row>
    <row r="190" spans="2:12" ht="30" customHeight="1" x14ac:dyDescent="0.25">
      <c r="B190" s="21"/>
      <c r="C190" s="21"/>
      <c r="D190" s="21"/>
      <c r="E190" s="20"/>
      <c r="F190" s="20"/>
      <c r="G190" s="33" t="s">
        <v>131</v>
      </c>
      <c r="H190" s="20"/>
      <c r="I190" s="20"/>
      <c r="J190" s="20"/>
      <c r="K190" s="20"/>
      <c r="L190" s="20"/>
    </row>
    <row r="191" spans="2:12" ht="20.25" customHeight="1" x14ac:dyDescent="0.25">
      <c r="B191" s="21"/>
      <c r="C191" s="21"/>
      <c r="D191" s="21"/>
      <c r="E191" s="20"/>
      <c r="F191" s="20"/>
      <c r="G191" s="159" t="s">
        <v>318</v>
      </c>
      <c r="H191" s="20"/>
      <c r="I191" s="155">
        <v>332000</v>
      </c>
      <c r="J191" s="20"/>
      <c r="K191" s="20"/>
      <c r="L191" s="20"/>
    </row>
    <row r="192" spans="2:12" x14ac:dyDescent="0.25">
      <c r="B192" s="21"/>
      <c r="C192" s="21"/>
      <c r="D192" s="21"/>
      <c r="E192" s="20"/>
      <c r="F192" s="20"/>
      <c r="G192" s="33" t="s">
        <v>317</v>
      </c>
      <c r="H192" s="170">
        <f>+'[1]Հ3 Մաս 4'!D343</f>
        <v>0</v>
      </c>
      <c r="I192" s="170">
        <v>168000</v>
      </c>
      <c r="J192" s="170">
        <f>+'[1]Հ3 Մաս 4'!F343</f>
        <v>0</v>
      </c>
      <c r="K192" s="170">
        <f>+'[1]Հ3 Մաս 4'!G343</f>
        <v>0</v>
      </c>
      <c r="L192" s="170">
        <f>+'[1]Հ3 Մաս 4'!H343</f>
        <v>0</v>
      </c>
    </row>
    <row r="193" spans="2:12" ht="25.5" x14ac:dyDescent="0.25">
      <c r="B193" s="152" t="s">
        <v>319</v>
      </c>
      <c r="C193" s="152" t="s">
        <v>266</v>
      </c>
      <c r="D193" s="152" t="s">
        <v>271</v>
      </c>
      <c r="E193" s="153">
        <v>1123</v>
      </c>
      <c r="F193" s="20"/>
      <c r="G193" s="175" t="s">
        <v>320</v>
      </c>
      <c r="H193" s="153">
        <f>H195+H200+H205</f>
        <v>1235130.1000000001</v>
      </c>
      <c r="I193" s="153">
        <f t="shared" ref="I193:L193" si="46">I195+I200+I205</f>
        <v>1252412.8</v>
      </c>
      <c r="J193" s="153">
        <f t="shared" si="46"/>
        <v>1359448.9</v>
      </c>
      <c r="K193" s="153">
        <f t="shared" si="46"/>
        <v>1418168.2000000002</v>
      </c>
      <c r="L193" s="153">
        <f t="shared" si="46"/>
        <v>1416443.8</v>
      </c>
    </row>
    <row r="194" spans="2:12" x14ac:dyDescent="0.25">
      <c r="B194" s="21"/>
      <c r="C194" s="21"/>
      <c r="D194" s="21"/>
      <c r="E194" s="20"/>
      <c r="F194" s="20"/>
      <c r="G194" s="33" t="s">
        <v>130</v>
      </c>
      <c r="H194" s="20"/>
      <c r="I194" s="20"/>
      <c r="J194" s="20"/>
      <c r="K194" s="20"/>
      <c r="L194" s="20"/>
    </row>
    <row r="195" spans="2:12" ht="25.5" x14ac:dyDescent="0.25">
      <c r="B195" s="21"/>
      <c r="C195" s="21"/>
      <c r="D195" s="21"/>
      <c r="E195" s="20"/>
      <c r="F195" s="153">
        <v>11001</v>
      </c>
      <c r="G195" s="156" t="s">
        <v>321</v>
      </c>
      <c r="H195" s="153">
        <f>H197</f>
        <v>374886.3</v>
      </c>
      <c r="I195" s="153">
        <f>I197</f>
        <v>378578.4</v>
      </c>
      <c r="J195" s="153">
        <f t="shared" ref="J195:L195" si="47">J197</f>
        <v>378791.5</v>
      </c>
      <c r="K195" s="153">
        <f t="shared" si="47"/>
        <v>378791.5</v>
      </c>
      <c r="L195" s="153">
        <f t="shared" si="47"/>
        <v>378791.5</v>
      </c>
    </row>
    <row r="196" spans="2:12" x14ac:dyDescent="0.25">
      <c r="B196" s="21"/>
      <c r="C196" s="21"/>
      <c r="D196" s="21"/>
      <c r="E196" s="20"/>
      <c r="F196" s="20"/>
      <c r="G196" s="33" t="s">
        <v>133</v>
      </c>
      <c r="H196" s="20"/>
      <c r="I196" s="20"/>
      <c r="J196" s="20"/>
      <c r="K196" s="20"/>
      <c r="L196" s="20"/>
    </row>
    <row r="197" spans="2:12" x14ac:dyDescent="0.25">
      <c r="B197" s="21"/>
      <c r="C197" s="21"/>
      <c r="D197" s="21"/>
      <c r="E197" s="20"/>
      <c r="F197" s="20"/>
      <c r="G197" s="33" t="s">
        <v>232</v>
      </c>
      <c r="H197" s="20">
        <f>+H199</f>
        <v>374886.3</v>
      </c>
      <c r="I197" s="20">
        <f t="shared" ref="I197:L197" si="48">+I199</f>
        <v>378578.4</v>
      </c>
      <c r="J197" s="20">
        <f t="shared" si="48"/>
        <v>378791.5</v>
      </c>
      <c r="K197" s="20">
        <f t="shared" si="48"/>
        <v>378791.5</v>
      </c>
      <c r="L197" s="20">
        <f t="shared" si="48"/>
        <v>378791.5</v>
      </c>
    </row>
    <row r="198" spans="2:12" ht="38.25" x14ac:dyDescent="0.25">
      <c r="B198" s="21"/>
      <c r="C198" s="21"/>
      <c r="D198" s="21"/>
      <c r="E198" s="20"/>
      <c r="F198" s="20"/>
      <c r="G198" s="33" t="s">
        <v>131</v>
      </c>
      <c r="H198" s="20"/>
      <c r="I198" s="20"/>
      <c r="J198" s="20"/>
      <c r="K198" s="20"/>
      <c r="L198" s="20"/>
    </row>
    <row r="199" spans="2:12" x14ac:dyDescent="0.25">
      <c r="B199" s="21"/>
      <c r="C199" s="21"/>
      <c r="D199" s="21"/>
      <c r="E199" s="20"/>
      <c r="F199" s="153"/>
      <c r="G199" s="20" t="s">
        <v>298</v>
      </c>
      <c r="H199" s="20">
        <v>374886.3</v>
      </c>
      <c r="I199" s="20">
        <v>378578.4</v>
      </c>
      <c r="J199" s="20">
        <v>378791.5</v>
      </c>
      <c r="K199" s="253">
        <v>378791.5</v>
      </c>
      <c r="L199" s="253">
        <v>378791.5</v>
      </c>
    </row>
    <row r="200" spans="2:12" x14ac:dyDescent="0.25">
      <c r="B200" s="21"/>
      <c r="C200" s="21"/>
      <c r="D200" s="21"/>
      <c r="E200" s="20"/>
      <c r="F200" s="153">
        <v>11002</v>
      </c>
      <c r="G200" s="175" t="s">
        <v>322</v>
      </c>
      <c r="H200" s="153">
        <f>H204</f>
        <v>260769.8</v>
      </c>
      <c r="I200" s="164">
        <f>I202</f>
        <v>250339</v>
      </c>
      <c r="J200" s="164">
        <f t="shared" ref="J200:L200" si="49">J204</f>
        <v>250339</v>
      </c>
      <c r="K200" s="164">
        <f t="shared" si="49"/>
        <v>250339</v>
      </c>
      <c r="L200" s="164">
        <f t="shared" si="49"/>
        <v>250339</v>
      </c>
    </row>
    <row r="201" spans="2:12" x14ac:dyDescent="0.25">
      <c r="B201" s="21"/>
      <c r="C201" s="21"/>
      <c r="D201" s="21"/>
      <c r="E201" s="20"/>
      <c r="F201" s="20"/>
      <c r="G201" s="33" t="s">
        <v>133</v>
      </c>
      <c r="H201" s="20"/>
      <c r="I201" s="155"/>
      <c r="J201" s="20"/>
      <c r="K201" s="20"/>
      <c r="L201" s="20"/>
    </row>
    <row r="202" spans="2:12" x14ac:dyDescent="0.25">
      <c r="B202" s="21"/>
      <c r="C202" s="21"/>
      <c r="D202" s="21"/>
      <c r="E202" s="20"/>
      <c r="F202" s="20"/>
      <c r="G202" s="167" t="s">
        <v>232</v>
      </c>
      <c r="H202" s="155">
        <f t="shared" ref="H202:L202" si="50">+H204</f>
        <v>260769.8</v>
      </c>
      <c r="I202" s="155">
        <f t="shared" si="50"/>
        <v>250339</v>
      </c>
      <c r="J202" s="155">
        <f t="shared" si="50"/>
        <v>250339</v>
      </c>
      <c r="K202" s="155">
        <f t="shared" si="50"/>
        <v>250339</v>
      </c>
      <c r="L202" s="155">
        <f t="shared" si="50"/>
        <v>250339</v>
      </c>
    </row>
    <row r="203" spans="2:12" ht="38.25" x14ac:dyDescent="0.25">
      <c r="B203" s="21"/>
      <c r="C203" s="21"/>
      <c r="D203" s="21"/>
      <c r="E203" s="20"/>
      <c r="F203" s="20"/>
      <c r="G203" s="33" t="s">
        <v>131</v>
      </c>
      <c r="H203" s="20"/>
      <c r="I203" s="20"/>
      <c r="J203" s="20"/>
      <c r="K203" s="20"/>
      <c r="L203" s="20"/>
    </row>
    <row r="204" spans="2:12" ht="25.5" x14ac:dyDescent="0.25">
      <c r="B204" s="21"/>
      <c r="C204" s="21"/>
      <c r="D204" s="21"/>
      <c r="E204" s="20"/>
      <c r="F204" s="20"/>
      <c r="G204" s="33" t="s">
        <v>311</v>
      </c>
      <c r="H204" s="20">
        <v>260769.8</v>
      </c>
      <c r="I204" s="155">
        <v>250339</v>
      </c>
      <c r="J204" s="155">
        <v>250339</v>
      </c>
      <c r="K204" s="155">
        <v>250339</v>
      </c>
      <c r="L204" s="155">
        <v>250339</v>
      </c>
    </row>
    <row r="205" spans="2:12" x14ac:dyDescent="0.25">
      <c r="B205" s="152" t="s">
        <v>319</v>
      </c>
      <c r="C205" s="152" t="s">
        <v>271</v>
      </c>
      <c r="D205" s="152" t="s">
        <v>323</v>
      </c>
      <c r="E205" s="153"/>
      <c r="F205" s="153">
        <v>11003</v>
      </c>
      <c r="G205" s="167" t="s">
        <v>324</v>
      </c>
      <c r="H205" s="164">
        <f>H207</f>
        <v>599474</v>
      </c>
      <c r="I205" s="164">
        <f>I207</f>
        <v>623495.4</v>
      </c>
      <c r="J205" s="164">
        <f t="shared" ref="J205:L205" si="51">J207</f>
        <v>730318.4</v>
      </c>
      <c r="K205" s="164">
        <f t="shared" si="51"/>
        <v>789037.70000000007</v>
      </c>
      <c r="L205" s="164">
        <f t="shared" si="51"/>
        <v>787313.3</v>
      </c>
    </row>
    <row r="206" spans="2:12" x14ac:dyDescent="0.25">
      <c r="B206" s="21"/>
      <c r="C206" s="21"/>
      <c r="D206" s="21"/>
      <c r="E206" s="20"/>
      <c r="F206" s="20"/>
      <c r="G206" s="33" t="s">
        <v>133</v>
      </c>
      <c r="H206" s="20"/>
      <c r="I206" s="20"/>
      <c r="J206" s="20"/>
      <c r="K206" s="20"/>
      <c r="L206" s="20"/>
    </row>
    <row r="207" spans="2:12" x14ac:dyDescent="0.25">
      <c r="B207" s="21"/>
      <c r="C207" s="21"/>
      <c r="D207" s="21"/>
      <c r="E207" s="20"/>
      <c r="F207" s="20"/>
      <c r="G207" s="167" t="s">
        <v>232</v>
      </c>
      <c r="H207" s="20">
        <f>H209+H210</f>
        <v>599474</v>
      </c>
      <c r="I207" s="20">
        <f t="shared" ref="I207:L207" si="52">I209+I210</f>
        <v>623495.4</v>
      </c>
      <c r="J207" s="20">
        <f t="shared" si="52"/>
        <v>730318.4</v>
      </c>
      <c r="K207" s="20">
        <f t="shared" si="52"/>
        <v>789037.70000000007</v>
      </c>
      <c r="L207" s="20">
        <f t="shared" si="52"/>
        <v>787313.3</v>
      </c>
    </row>
    <row r="208" spans="2:12" ht="38.25" x14ac:dyDescent="0.25">
      <c r="B208" s="21"/>
      <c r="C208" s="21"/>
      <c r="D208" s="21"/>
      <c r="E208" s="20"/>
      <c r="F208" s="20"/>
      <c r="G208" s="33" t="s">
        <v>131</v>
      </c>
      <c r="H208" s="20"/>
      <c r="I208" s="20"/>
      <c r="J208" s="20"/>
      <c r="K208" s="20"/>
      <c r="L208" s="20"/>
    </row>
    <row r="209" spans="2:12" ht="25.5" x14ac:dyDescent="0.25">
      <c r="B209" s="21"/>
      <c r="C209" s="21"/>
      <c r="D209" s="21"/>
      <c r="E209" s="20"/>
      <c r="F209" s="20"/>
      <c r="G209" s="20" t="s">
        <v>311</v>
      </c>
      <c r="H209" s="20">
        <v>596474</v>
      </c>
      <c r="I209" s="20">
        <v>573495.4</v>
      </c>
      <c r="J209" s="176">
        <v>680318.4</v>
      </c>
      <c r="K209" s="176">
        <v>739764.9</v>
      </c>
      <c r="L209" s="176">
        <v>739477.5</v>
      </c>
    </row>
    <row r="210" spans="2:12" ht="25.5" x14ac:dyDescent="0.25">
      <c r="B210" s="21"/>
      <c r="C210" s="21"/>
      <c r="D210" s="21"/>
      <c r="E210" s="20"/>
      <c r="F210" s="20"/>
      <c r="G210" s="165" t="s">
        <v>325</v>
      </c>
      <c r="H210" s="20">
        <v>3000</v>
      </c>
      <c r="I210" s="155">
        <v>50000</v>
      </c>
      <c r="J210" s="155">
        <v>50000</v>
      </c>
      <c r="K210" s="155">
        <v>49272.800000000003</v>
      </c>
      <c r="L210" s="155">
        <v>47835.8</v>
      </c>
    </row>
    <row r="211" spans="2:12" ht="25.5" x14ac:dyDescent="0.25">
      <c r="B211" s="152" t="s">
        <v>309</v>
      </c>
      <c r="C211" s="152" t="s">
        <v>279</v>
      </c>
      <c r="D211" s="152" t="s">
        <v>271</v>
      </c>
      <c r="E211" s="153">
        <v>1149</v>
      </c>
      <c r="F211" s="20"/>
      <c r="G211" s="167" t="s">
        <v>326</v>
      </c>
      <c r="H211" s="164">
        <f>H213+H218+H223</f>
        <v>468463.592</v>
      </c>
      <c r="I211" s="153">
        <f t="shared" ref="I211:L211" si="53">I213+I218</f>
        <v>427227.6</v>
      </c>
      <c r="J211" s="153">
        <f t="shared" si="53"/>
        <v>427227.6</v>
      </c>
      <c r="K211" s="153">
        <f t="shared" si="53"/>
        <v>427227.6</v>
      </c>
      <c r="L211" s="153">
        <f t="shared" si="53"/>
        <v>427227.6</v>
      </c>
    </row>
    <row r="212" spans="2:12" x14ac:dyDescent="0.25">
      <c r="B212" s="21"/>
      <c r="C212" s="21"/>
      <c r="D212" s="21"/>
      <c r="E212" s="20"/>
      <c r="F212" s="20"/>
      <c r="G212" s="33" t="s">
        <v>130</v>
      </c>
      <c r="H212" s="20"/>
      <c r="I212" s="20"/>
      <c r="J212" s="20"/>
      <c r="K212" s="20"/>
      <c r="L212" s="20"/>
    </row>
    <row r="213" spans="2:12" ht="25.5" x14ac:dyDescent="0.25">
      <c r="B213" s="21"/>
      <c r="C213" s="21"/>
      <c r="D213" s="21"/>
      <c r="E213" s="20"/>
      <c r="F213" s="153">
        <v>11001</v>
      </c>
      <c r="G213" s="156" t="s">
        <v>327</v>
      </c>
      <c r="H213" s="164">
        <f>H215</f>
        <v>187122</v>
      </c>
      <c r="I213" s="164">
        <f>I215</f>
        <v>187752</v>
      </c>
      <c r="J213" s="164">
        <f t="shared" ref="J213:L213" si="54">J215</f>
        <v>187752</v>
      </c>
      <c r="K213" s="164">
        <f t="shared" si="54"/>
        <v>187752</v>
      </c>
      <c r="L213" s="164">
        <f t="shared" si="54"/>
        <v>187752</v>
      </c>
    </row>
    <row r="214" spans="2:12" x14ac:dyDescent="0.25">
      <c r="B214" s="21"/>
      <c r="C214" s="21"/>
      <c r="D214" s="21"/>
      <c r="E214" s="20"/>
      <c r="F214" s="20"/>
      <c r="G214" s="33" t="s">
        <v>133</v>
      </c>
      <c r="H214" s="20"/>
      <c r="I214" s="20"/>
      <c r="J214" s="20"/>
      <c r="K214" s="20"/>
      <c r="L214" s="20"/>
    </row>
    <row r="215" spans="2:12" x14ac:dyDescent="0.25">
      <c r="B215" s="21"/>
      <c r="C215" s="21"/>
      <c r="D215" s="21"/>
      <c r="E215" s="20"/>
      <c r="F215" s="20"/>
      <c r="G215" s="167" t="s">
        <v>232</v>
      </c>
      <c r="H215" s="20">
        <f>+H217</f>
        <v>187122</v>
      </c>
      <c r="I215" s="170">
        <f t="shared" ref="I215:L215" si="55">+I217</f>
        <v>187752</v>
      </c>
      <c r="J215" s="20">
        <f t="shared" si="55"/>
        <v>187752</v>
      </c>
      <c r="K215" s="20">
        <f t="shared" si="55"/>
        <v>187752</v>
      </c>
      <c r="L215" s="20">
        <f t="shared" si="55"/>
        <v>187752</v>
      </c>
    </row>
    <row r="216" spans="2:12" ht="38.25" x14ac:dyDescent="0.25">
      <c r="B216" s="21"/>
      <c r="C216" s="21"/>
      <c r="D216" s="21"/>
      <c r="E216" s="20"/>
      <c r="F216" s="20"/>
      <c r="G216" s="33" t="s">
        <v>131</v>
      </c>
      <c r="H216" s="20"/>
      <c r="I216" s="20"/>
      <c r="J216" s="20"/>
      <c r="K216" s="20"/>
      <c r="L216" s="20"/>
    </row>
    <row r="217" spans="2:12" ht="25.5" x14ac:dyDescent="0.25">
      <c r="B217" s="21"/>
      <c r="C217" s="21"/>
      <c r="D217" s="21"/>
      <c r="E217" s="20"/>
      <c r="F217" s="20"/>
      <c r="G217" s="33" t="s">
        <v>311</v>
      </c>
      <c r="H217" s="20">
        <v>187122</v>
      </c>
      <c r="I217" s="155">
        <v>187752</v>
      </c>
      <c r="J217" s="155">
        <v>187752</v>
      </c>
      <c r="K217" s="155">
        <v>187752</v>
      </c>
      <c r="L217" s="155">
        <v>187752</v>
      </c>
    </row>
    <row r="218" spans="2:12" ht="76.5" x14ac:dyDescent="0.25">
      <c r="B218" s="21"/>
      <c r="C218" s="21"/>
      <c r="D218" s="21"/>
      <c r="E218" s="20"/>
      <c r="F218" s="153">
        <v>11002</v>
      </c>
      <c r="G218" s="167" t="s">
        <v>328</v>
      </c>
      <c r="H218" s="153">
        <f>H220</f>
        <v>249453.7</v>
      </c>
      <c r="I218" s="153">
        <f>I220</f>
        <v>239475.6</v>
      </c>
      <c r="J218" s="153">
        <f t="shared" ref="J218:L218" si="56">J220</f>
        <v>239475.6</v>
      </c>
      <c r="K218" s="153">
        <f t="shared" si="56"/>
        <v>239475.6</v>
      </c>
      <c r="L218" s="153">
        <f t="shared" si="56"/>
        <v>239475.6</v>
      </c>
    </row>
    <row r="219" spans="2:12" x14ac:dyDescent="0.25">
      <c r="B219" s="21"/>
      <c r="C219" s="21"/>
      <c r="D219" s="21"/>
      <c r="E219" s="20"/>
      <c r="F219" s="20"/>
      <c r="G219" s="33" t="s">
        <v>133</v>
      </c>
      <c r="H219" s="20"/>
      <c r="I219" s="20"/>
      <c r="J219" s="20"/>
      <c r="K219" s="20"/>
      <c r="L219" s="20"/>
    </row>
    <row r="220" spans="2:12" x14ac:dyDescent="0.25">
      <c r="B220" s="21"/>
      <c r="C220" s="21"/>
      <c r="D220" s="21"/>
      <c r="E220" s="20"/>
      <c r="F220" s="20"/>
      <c r="G220" s="167" t="s">
        <v>232</v>
      </c>
      <c r="H220" s="20">
        <f>+H222</f>
        <v>249453.7</v>
      </c>
      <c r="I220" s="20">
        <f t="shared" ref="I220:L220" si="57">+I222</f>
        <v>239475.6</v>
      </c>
      <c r="J220" s="20">
        <f t="shared" si="57"/>
        <v>239475.6</v>
      </c>
      <c r="K220" s="20">
        <f t="shared" si="57"/>
        <v>239475.6</v>
      </c>
      <c r="L220" s="20">
        <f t="shared" si="57"/>
        <v>239475.6</v>
      </c>
    </row>
    <row r="221" spans="2:12" ht="38.25" x14ac:dyDescent="0.25">
      <c r="B221" s="21"/>
      <c r="C221" s="21"/>
      <c r="D221" s="21"/>
      <c r="E221" s="20"/>
      <c r="F221" s="20"/>
      <c r="G221" s="33" t="s">
        <v>131</v>
      </c>
      <c r="H221" s="20"/>
      <c r="I221" s="20"/>
      <c r="J221" s="20"/>
      <c r="K221" s="20"/>
      <c r="L221" s="20"/>
    </row>
    <row r="222" spans="2:12" ht="25.5" x14ac:dyDescent="0.25">
      <c r="B222" s="21"/>
      <c r="C222" s="21"/>
      <c r="D222" s="21"/>
      <c r="E222" s="20"/>
      <c r="F222" s="20"/>
      <c r="G222" s="33" t="s">
        <v>311</v>
      </c>
      <c r="H222" s="177">
        <v>249453.7</v>
      </c>
      <c r="I222" s="20">
        <v>239475.6</v>
      </c>
      <c r="J222" s="20">
        <v>239475.6</v>
      </c>
      <c r="K222" s="20">
        <v>239475.6</v>
      </c>
      <c r="L222" s="20">
        <v>239475.6</v>
      </c>
    </row>
    <row r="223" spans="2:12" ht="25.5" x14ac:dyDescent="0.25">
      <c r="B223" s="21"/>
      <c r="C223" s="21"/>
      <c r="D223" s="21"/>
      <c r="E223" s="20"/>
      <c r="F223" s="153">
        <v>12001</v>
      </c>
      <c r="G223" s="167" t="s">
        <v>336</v>
      </c>
      <c r="H223" s="164">
        <f>H225</f>
        <v>31887.892</v>
      </c>
      <c r="I223" s="164">
        <f t="shared" ref="I223:L223" si="58">I225</f>
        <v>0</v>
      </c>
      <c r="J223" s="164">
        <f t="shared" si="58"/>
        <v>0</v>
      </c>
      <c r="K223" s="164">
        <f t="shared" si="58"/>
        <v>0</v>
      </c>
      <c r="L223" s="164">
        <f t="shared" si="58"/>
        <v>0</v>
      </c>
    </row>
    <row r="224" spans="2:12" x14ac:dyDescent="0.25">
      <c r="B224" s="21"/>
      <c r="C224" s="21"/>
      <c r="D224" s="21"/>
      <c r="E224" s="20"/>
      <c r="F224" s="20"/>
      <c r="G224" s="33" t="s">
        <v>133</v>
      </c>
      <c r="H224" s="20"/>
      <c r="I224" s="20"/>
      <c r="J224" s="20"/>
      <c r="K224" s="20"/>
      <c r="L224" s="20"/>
    </row>
    <row r="225" spans="2:12" x14ac:dyDescent="0.25">
      <c r="B225" s="21"/>
      <c r="C225" s="21"/>
      <c r="D225" s="21"/>
      <c r="E225" s="20"/>
      <c r="F225" s="20"/>
      <c r="G225" s="167" t="s">
        <v>232</v>
      </c>
      <c r="H225" s="155">
        <f>H227</f>
        <v>31887.892</v>
      </c>
      <c r="I225" s="155">
        <f t="shared" ref="I225:L225" si="59">I227</f>
        <v>0</v>
      </c>
      <c r="J225" s="155">
        <f t="shared" si="59"/>
        <v>0</v>
      </c>
      <c r="K225" s="155">
        <f t="shared" si="59"/>
        <v>0</v>
      </c>
      <c r="L225" s="155">
        <f t="shared" si="59"/>
        <v>0</v>
      </c>
    </row>
    <row r="226" spans="2:12" ht="38.25" x14ac:dyDescent="0.25">
      <c r="B226" s="21"/>
      <c r="C226" s="21"/>
      <c r="D226" s="21"/>
      <c r="E226" s="20"/>
      <c r="F226" s="20"/>
      <c r="G226" s="33" t="s">
        <v>131</v>
      </c>
      <c r="H226" s="20"/>
      <c r="I226" s="20"/>
      <c r="J226" s="20"/>
      <c r="K226" s="20"/>
      <c r="L226" s="20"/>
    </row>
    <row r="227" spans="2:12" x14ac:dyDescent="0.25">
      <c r="B227" s="21"/>
      <c r="C227" s="21"/>
      <c r="D227" s="21"/>
      <c r="E227" s="20"/>
      <c r="F227" s="20"/>
      <c r="G227" s="33" t="s">
        <v>337</v>
      </c>
      <c r="H227" s="155">
        <v>31887.892</v>
      </c>
      <c r="I227" s="20"/>
      <c r="J227" s="20"/>
      <c r="K227" s="20"/>
      <c r="L227" s="20"/>
    </row>
    <row r="228" spans="2:12" x14ac:dyDescent="0.25">
      <c r="B228" s="152" t="s">
        <v>266</v>
      </c>
      <c r="C228" s="152" t="s">
        <v>266</v>
      </c>
      <c r="D228" s="152" t="s">
        <v>229</v>
      </c>
      <c r="E228" s="153">
        <v>1182</v>
      </c>
      <c r="F228" s="20"/>
      <c r="G228" s="167" t="s">
        <v>329</v>
      </c>
      <c r="H228" s="153">
        <f>H230+H264</f>
        <v>3677867.7989999983</v>
      </c>
      <c r="I228" s="153">
        <f>I230+I264</f>
        <v>3363179.9999999995</v>
      </c>
      <c r="J228" s="153">
        <f t="shared" ref="J228:L228" si="60">J230+J264</f>
        <v>3782474.4999999991</v>
      </c>
      <c r="K228" s="153">
        <f t="shared" si="60"/>
        <v>3767909.3000000003</v>
      </c>
      <c r="L228" s="153">
        <f t="shared" si="60"/>
        <v>3842685.1</v>
      </c>
    </row>
    <row r="229" spans="2:12" x14ac:dyDescent="0.25">
      <c r="B229" s="21"/>
      <c r="C229" s="21"/>
      <c r="D229" s="21"/>
      <c r="E229" s="20"/>
      <c r="F229" s="20"/>
      <c r="G229" s="33" t="s">
        <v>130</v>
      </c>
      <c r="H229" s="20"/>
      <c r="I229" s="20"/>
      <c r="J229" s="20"/>
      <c r="K229" s="20"/>
      <c r="L229" s="20"/>
    </row>
    <row r="230" spans="2:12" ht="25.5" x14ac:dyDescent="0.25">
      <c r="B230" s="21"/>
      <c r="C230" s="21"/>
      <c r="D230" s="21"/>
      <c r="E230" s="20"/>
      <c r="F230" s="153">
        <v>11001</v>
      </c>
      <c r="G230" s="33" t="s">
        <v>330</v>
      </c>
      <c r="H230" s="153">
        <f t="shared" ref="H230:L230" si="61">H232</f>
        <v>3602618.3989999983</v>
      </c>
      <c r="I230" s="153">
        <f t="shared" si="61"/>
        <v>3176221.7999999993</v>
      </c>
      <c r="J230" s="20">
        <f t="shared" si="61"/>
        <v>3595516.2999999989</v>
      </c>
      <c r="K230" s="20">
        <f t="shared" si="61"/>
        <v>3687909.3000000003</v>
      </c>
      <c r="L230" s="20">
        <f t="shared" si="61"/>
        <v>3752685.1</v>
      </c>
    </row>
    <row r="231" spans="2:12" x14ac:dyDescent="0.25">
      <c r="B231" s="21"/>
      <c r="C231" s="21"/>
      <c r="D231" s="21"/>
      <c r="E231" s="20"/>
      <c r="F231" s="20"/>
      <c r="G231" s="33" t="s">
        <v>133</v>
      </c>
      <c r="H231" s="20"/>
      <c r="I231" s="20"/>
      <c r="J231" s="20"/>
      <c r="K231" s="20"/>
      <c r="L231" s="20"/>
    </row>
    <row r="232" spans="2:12" ht="25.5" x14ac:dyDescent="0.25">
      <c r="B232" s="21"/>
      <c r="C232" s="21"/>
      <c r="D232" s="21"/>
      <c r="E232" s="20"/>
      <c r="F232" s="20"/>
      <c r="G232" s="167" t="s">
        <v>331</v>
      </c>
      <c r="H232" s="155">
        <f>H234+H235+H236+H237+H238+H239+H240+H241+H242+H243+H244+H245+H246+H247+H248+H249+H250+H251+H252+H253+H254+H255+H256+H257+H258+H259+H260+H262+H263</f>
        <v>3602618.3989999983</v>
      </c>
      <c r="I232" s="155">
        <f>I234+I235+I236+I237+I238+I239+I240+I241+I242+I243+I244+I245+I246+I247+I248+I249+I250+I251+I252+I253+I254+I255+I256+I257+I258+I259+I260+I262+I263</f>
        <v>3176221.7999999993</v>
      </c>
      <c r="J232" s="155">
        <f>J234+J235+J236+J237+J238+J239+J240+J241+J242+J243+J244+J245+J246+J247+J248+J249+J250+J251+J252+J253+J254+J255+J256+J257+J258+J259+J260+J262+J263</f>
        <v>3595516.2999999989</v>
      </c>
      <c r="K232" s="155">
        <f>K234+K235+K236+K237+K238+K239+K240+K241+K242+K243+K244+K245+K246+K247+K248+K249+K250+K251+K252+K253+K254+K255+K256+K257+K258+K259+K260+K262+K263</f>
        <v>3687909.3000000003</v>
      </c>
      <c r="L232" s="155">
        <f>L234+L235+L236+L237+L238+L239+L240+L241+L242+L243+L244+L245+L246+L247+L248+L249+L250+L251+L252+L253+L254+L255+L256+L257+L258+L259+L260+L262+L263</f>
        <v>3752685.1</v>
      </c>
    </row>
    <row r="233" spans="2:12" ht="38.25" x14ac:dyDescent="0.25">
      <c r="B233" s="21"/>
      <c r="C233" s="21"/>
      <c r="D233" s="21"/>
      <c r="E233" s="20"/>
      <c r="F233" s="20"/>
      <c r="G233" s="33" t="s">
        <v>131</v>
      </c>
      <c r="H233" s="20"/>
      <c r="I233" s="20"/>
      <c r="J233" s="20"/>
      <c r="K233" s="20"/>
      <c r="L233" s="20"/>
    </row>
    <row r="234" spans="2:12" ht="25.5" x14ac:dyDescent="0.25">
      <c r="B234" s="21"/>
      <c r="C234" s="21"/>
      <c r="D234" s="21"/>
      <c r="E234" s="20"/>
      <c r="F234" s="20"/>
      <c r="G234" s="158" t="s">
        <v>233</v>
      </c>
      <c r="H234" s="20">
        <v>1741719.39</v>
      </c>
      <c r="I234" s="20">
        <v>1701685.1</v>
      </c>
      <c r="J234" s="178">
        <v>1768154.3</v>
      </c>
      <c r="K234" s="20">
        <v>1796962.1</v>
      </c>
      <c r="L234" s="20">
        <v>1822308.4</v>
      </c>
    </row>
    <row r="235" spans="2:12" ht="25.5" x14ac:dyDescent="0.25">
      <c r="B235" s="21"/>
      <c r="C235" s="21"/>
      <c r="D235" s="21"/>
      <c r="E235" s="20"/>
      <c r="F235" s="20"/>
      <c r="G235" s="158" t="s">
        <v>234</v>
      </c>
      <c r="H235" s="179">
        <v>561523.4</v>
      </c>
      <c r="I235" s="20">
        <v>553928.30000000005</v>
      </c>
      <c r="J235" s="178">
        <v>511354.1</v>
      </c>
      <c r="K235" s="20">
        <v>512885.7</v>
      </c>
      <c r="L235" s="20">
        <v>514303</v>
      </c>
    </row>
    <row r="236" spans="2:12" ht="25.5" x14ac:dyDescent="0.25">
      <c r="B236" s="21"/>
      <c r="C236" s="21"/>
      <c r="D236" s="21"/>
      <c r="E236" s="20"/>
      <c r="F236" s="20"/>
      <c r="G236" s="158" t="s">
        <v>235</v>
      </c>
      <c r="H236" s="179">
        <v>150689.5</v>
      </c>
      <c r="I236" s="20">
        <v>147224.9</v>
      </c>
      <c r="J236" s="178">
        <v>143814.9</v>
      </c>
      <c r="K236" s="20">
        <v>146367.5</v>
      </c>
      <c r="L236" s="20">
        <v>148729.70000000001</v>
      </c>
    </row>
    <row r="237" spans="2:12" x14ac:dyDescent="0.25">
      <c r="B237" s="21"/>
      <c r="C237" s="21"/>
      <c r="D237" s="21"/>
      <c r="E237" s="20"/>
      <c r="F237" s="20"/>
      <c r="G237" s="158" t="s">
        <v>236</v>
      </c>
      <c r="H237" s="20">
        <v>70571.941000000006</v>
      </c>
      <c r="I237" s="20">
        <v>77048.3</v>
      </c>
      <c r="J237" s="178">
        <v>81048.399999999994</v>
      </c>
      <c r="K237" s="20">
        <v>88000</v>
      </c>
      <c r="L237" s="20">
        <v>92000</v>
      </c>
    </row>
    <row r="238" spans="2:12" x14ac:dyDescent="0.25">
      <c r="B238" s="21"/>
      <c r="C238" s="21"/>
      <c r="D238" s="21"/>
      <c r="E238" s="20"/>
      <c r="F238" s="20"/>
      <c r="G238" s="158" t="s">
        <v>237</v>
      </c>
      <c r="H238" s="20">
        <v>3767.5279999999998</v>
      </c>
      <c r="I238" s="20">
        <v>5996.8</v>
      </c>
      <c r="J238" s="20">
        <v>5996.8</v>
      </c>
      <c r="K238" s="20">
        <v>6860</v>
      </c>
      <c r="L238" s="20">
        <v>6860</v>
      </c>
    </row>
    <row r="239" spans="2:12" x14ac:dyDescent="0.25">
      <c r="B239" s="21"/>
      <c r="C239" s="21"/>
      <c r="D239" s="21"/>
      <c r="E239" s="20"/>
      <c r="F239" s="20"/>
      <c r="G239" s="158" t="s">
        <v>238</v>
      </c>
      <c r="H239" s="20">
        <v>681887.88800000004</v>
      </c>
      <c r="I239" s="170">
        <v>300000</v>
      </c>
      <c r="J239" s="20">
        <v>679145.7</v>
      </c>
      <c r="K239" s="20">
        <v>680000</v>
      </c>
      <c r="L239" s="20">
        <v>700000</v>
      </c>
    </row>
    <row r="240" spans="2:12" x14ac:dyDescent="0.25">
      <c r="B240" s="21"/>
      <c r="C240" s="21"/>
      <c r="D240" s="21"/>
      <c r="E240" s="20"/>
      <c r="F240" s="20"/>
      <c r="G240" s="158" t="s">
        <v>239</v>
      </c>
      <c r="H240" s="20">
        <v>2185</v>
      </c>
      <c r="I240" s="20">
        <v>1796</v>
      </c>
      <c r="J240" s="20">
        <v>2206</v>
      </c>
      <c r="K240" s="20">
        <v>2100</v>
      </c>
      <c r="L240" s="20">
        <v>2100</v>
      </c>
    </row>
    <row r="241" spans="2:12" x14ac:dyDescent="0.25">
      <c r="B241" s="21"/>
      <c r="C241" s="21"/>
      <c r="D241" s="21"/>
      <c r="E241" s="20"/>
      <c r="F241" s="20"/>
      <c r="G241" s="158" t="s">
        <v>240</v>
      </c>
      <c r="H241" s="20">
        <v>67381.919999999998</v>
      </c>
      <c r="I241" s="20">
        <v>65365.9</v>
      </c>
      <c r="J241" s="20">
        <v>66469.899999999994</v>
      </c>
      <c r="K241" s="20">
        <v>66000</v>
      </c>
      <c r="L241" s="20">
        <v>66000</v>
      </c>
    </row>
    <row r="242" spans="2:12" x14ac:dyDescent="0.25">
      <c r="B242" s="21"/>
      <c r="C242" s="21"/>
      <c r="D242" s="21"/>
      <c r="E242" s="20"/>
      <c r="F242" s="20"/>
      <c r="G242" s="158" t="s">
        <v>241</v>
      </c>
      <c r="H242" s="20">
        <v>2835</v>
      </c>
      <c r="I242" s="20">
        <v>2364</v>
      </c>
      <c r="J242" s="20">
        <v>2364</v>
      </c>
      <c r="K242" s="20">
        <v>2364</v>
      </c>
      <c r="L242" s="20">
        <v>2364</v>
      </c>
    </row>
    <row r="243" spans="2:12" x14ac:dyDescent="0.25">
      <c r="B243" s="21"/>
      <c r="C243" s="21"/>
      <c r="D243" s="21"/>
      <c r="E243" s="20"/>
      <c r="F243" s="20"/>
      <c r="G243" s="159" t="s">
        <v>242</v>
      </c>
      <c r="H243" s="20">
        <v>2297.6779999999999</v>
      </c>
      <c r="I243" s="20">
        <v>4070.4</v>
      </c>
      <c r="J243" s="20">
        <v>4770.3999999999996</v>
      </c>
      <c r="K243" s="20">
        <v>4770</v>
      </c>
      <c r="L243" s="20">
        <v>4770</v>
      </c>
    </row>
    <row r="244" spans="2:12" x14ac:dyDescent="0.25">
      <c r="B244" s="21"/>
      <c r="C244" s="21"/>
      <c r="D244" s="21"/>
      <c r="E244" s="20"/>
      <c r="F244" s="20"/>
      <c r="G244" s="158" t="s">
        <v>243</v>
      </c>
      <c r="H244" s="20"/>
      <c r="I244" s="20"/>
      <c r="J244" s="20"/>
      <c r="K244" s="20"/>
      <c r="L244" s="20"/>
    </row>
    <row r="245" spans="2:12" x14ac:dyDescent="0.25">
      <c r="B245" s="21"/>
      <c r="C245" s="21"/>
      <c r="D245" s="21"/>
      <c r="E245" s="20"/>
      <c r="F245" s="20"/>
      <c r="G245" s="158" t="s">
        <v>244</v>
      </c>
      <c r="H245" s="20">
        <v>9393.6110000000008</v>
      </c>
      <c r="I245" s="20">
        <v>62150.400000000001</v>
      </c>
      <c r="J245" s="20">
        <v>65150.400000000001</v>
      </c>
      <c r="K245" s="20">
        <v>66000</v>
      </c>
      <c r="L245" s="20">
        <v>70000</v>
      </c>
    </row>
    <row r="246" spans="2:12" ht="25.5" x14ac:dyDescent="0.25">
      <c r="B246" s="21"/>
      <c r="C246" s="21"/>
      <c r="D246" s="21"/>
      <c r="E246" s="20"/>
      <c r="F246" s="20"/>
      <c r="G246" s="158" t="s">
        <v>245</v>
      </c>
      <c r="H246" s="20"/>
      <c r="I246" s="20"/>
      <c r="J246" s="20">
        <v>2400</v>
      </c>
      <c r="K246" s="20">
        <v>2400</v>
      </c>
      <c r="L246" s="20">
        <v>2400</v>
      </c>
    </row>
    <row r="247" spans="2:12" x14ac:dyDescent="0.25">
      <c r="B247" s="21"/>
      <c r="C247" s="21"/>
      <c r="D247" s="21"/>
      <c r="E247" s="20"/>
      <c r="F247" s="20"/>
      <c r="G247" s="158" t="s">
        <v>246</v>
      </c>
      <c r="H247" s="20">
        <v>0</v>
      </c>
      <c r="I247" s="20"/>
      <c r="J247" s="20">
        <v>600</v>
      </c>
      <c r="K247" s="20">
        <v>600</v>
      </c>
      <c r="L247" s="20">
        <v>600</v>
      </c>
    </row>
    <row r="248" spans="2:12" x14ac:dyDescent="0.25">
      <c r="B248" s="21"/>
      <c r="C248" s="21"/>
      <c r="D248" s="21"/>
      <c r="E248" s="20"/>
      <c r="F248" s="20"/>
      <c r="G248" s="158" t="s">
        <v>247</v>
      </c>
      <c r="H248" s="20">
        <v>48695.052000000003</v>
      </c>
      <c r="I248" s="20">
        <v>67344</v>
      </c>
      <c r="J248" s="20">
        <v>67344</v>
      </c>
      <c r="K248" s="20">
        <v>72000</v>
      </c>
      <c r="L248" s="20">
        <v>74000</v>
      </c>
    </row>
    <row r="249" spans="2:12" x14ac:dyDescent="0.25">
      <c r="B249" s="21"/>
      <c r="C249" s="21"/>
      <c r="D249" s="21"/>
      <c r="E249" s="20"/>
      <c r="F249" s="20"/>
      <c r="G249" s="160" t="s">
        <v>248</v>
      </c>
      <c r="H249" s="20">
        <v>1754.94</v>
      </c>
      <c r="I249" s="20">
        <v>500</v>
      </c>
      <c r="J249" s="20">
        <v>500</v>
      </c>
      <c r="K249" s="20">
        <v>600</v>
      </c>
      <c r="L249" s="20">
        <v>650</v>
      </c>
    </row>
    <row r="250" spans="2:12" x14ac:dyDescent="0.25">
      <c r="B250" s="21"/>
      <c r="C250" s="21"/>
      <c r="D250" s="21"/>
      <c r="E250" s="20"/>
      <c r="F250" s="20"/>
      <c r="G250" s="160" t="s">
        <v>249</v>
      </c>
      <c r="H250" s="20">
        <v>38409.493000000002</v>
      </c>
      <c r="I250" s="20">
        <v>22050</v>
      </c>
      <c r="J250" s="20">
        <v>22050</v>
      </c>
      <c r="K250" s="20">
        <v>22100</v>
      </c>
      <c r="L250" s="20">
        <v>22500</v>
      </c>
    </row>
    <row r="251" spans="2:12" x14ac:dyDescent="0.25">
      <c r="B251" s="21"/>
      <c r="C251" s="21"/>
      <c r="D251" s="21"/>
      <c r="E251" s="20"/>
      <c r="F251" s="20"/>
      <c r="G251" s="160" t="s">
        <v>250</v>
      </c>
      <c r="H251" s="20">
        <v>4155</v>
      </c>
      <c r="I251" s="20">
        <v>5000</v>
      </c>
      <c r="J251" s="20">
        <v>7560</v>
      </c>
      <c r="K251" s="20">
        <v>7600</v>
      </c>
      <c r="L251" s="20">
        <v>7600</v>
      </c>
    </row>
    <row r="252" spans="2:12" ht="25.5" x14ac:dyDescent="0.25">
      <c r="B252" s="21"/>
      <c r="C252" s="21"/>
      <c r="D252" s="21"/>
      <c r="E252" s="20"/>
      <c r="F252" s="20"/>
      <c r="G252" s="159" t="s">
        <v>251</v>
      </c>
      <c r="H252" s="20">
        <v>9256.32</v>
      </c>
      <c r="I252" s="20">
        <v>10330.9</v>
      </c>
      <c r="J252" s="20">
        <v>10330.9</v>
      </c>
      <c r="K252" s="20">
        <v>12000</v>
      </c>
      <c r="L252" s="20">
        <v>14000</v>
      </c>
    </row>
    <row r="253" spans="2:12" ht="25.5" x14ac:dyDescent="0.25">
      <c r="B253" s="21"/>
      <c r="C253" s="21"/>
      <c r="D253" s="21"/>
      <c r="E253" s="20"/>
      <c r="F253" s="20"/>
      <c r="G253" s="158" t="s">
        <v>252</v>
      </c>
      <c r="H253" s="20">
        <v>44360.262999999999</v>
      </c>
      <c r="I253" s="20">
        <v>32400</v>
      </c>
      <c r="J253" s="20">
        <v>32400</v>
      </c>
      <c r="K253" s="20">
        <v>34900</v>
      </c>
      <c r="L253" s="20">
        <v>34900</v>
      </c>
    </row>
    <row r="254" spans="2:12" x14ac:dyDescent="0.25">
      <c r="B254" s="21"/>
      <c r="C254" s="21"/>
      <c r="D254" s="21"/>
      <c r="E254" s="20"/>
      <c r="F254" s="20"/>
      <c r="G254" s="158" t="s">
        <v>253</v>
      </c>
      <c r="H254" s="20">
        <v>66575.910999999993</v>
      </c>
      <c r="I254" s="20">
        <v>39722</v>
      </c>
      <c r="J254" s="20">
        <v>39722</v>
      </c>
      <c r="K254" s="20">
        <v>66000</v>
      </c>
      <c r="L254" s="20">
        <v>68000</v>
      </c>
    </row>
    <row r="255" spans="2:12" x14ac:dyDescent="0.25">
      <c r="B255" s="21"/>
      <c r="C255" s="21"/>
      <c r="D255" s="21"/>
      <c r="E255" s="20"/>
      <c r="F255" s="20"/>
      <c r="G255" s="158" t="s">
        <v>254</v>
      </c>
      <c r="H255" s="20">
        <v>52320</v>
      </c>
      <c r="I255" s="20">
        <v>39600</v>
      </c>
      <c r="J255" s="20">
        <v>44490</v>
      </c>
      <c r="K255" s="20">
        <v>60000</v>
      </c>
      <c r="L255" s="20">
        <v>60000</v>
      </c>
    </row>
    <row r="256" spans="2:12" x14ac:dyDescent="0.25">
      <c r="B256" s="21"/>
      <c r="C256" s="21"/>
      <c r="D256" s="21"/>
      <c r="E256" s="20"/>
      <c r="F256" s="20"/>
      <c r="G256" s="158" t="s">
        <v>255</v>
      </c>
      <c r="H256" s="20">
        <v>18860.174999999999</v>
      </c>
      <c r="I256" s="20">
        <v>5587</v>
      </c>
      <c r="J256" s="20">
        <v>5587</v>
      </c>
      <c r="K256" s="20">
        <v>7600</v>
      </c>
      <c r="L256" s="20">
        <v>7800</v>
      </c>
    </row>
    <row r="257" spans="2:12" ht="25.5" x14ac:dyDescent="0.25">
      <c r="B257" s="21"/>
      <c r="C257" s="21"/>
      <c r="D257" s="21"/>
      <c r="E257" s="20"/>
      <c r="F257" s="20"/>
      <c r="G257" s="158" t="s">
        <v>257</v>
      </c>
      <c r="H257" s="20">
        <v>6160.32</v>
      </c>
      <c r="I257" s="20">
        <v>6435</v>
      </c>
      <c r="J257" s="20">
        <v>6435</v>
      </c>
      <c r="K257" s="20">
        <v>6400</v>
      </c>
      <c r="L257" s="20">
        <v>6400</v>
      </c>
    </row>
    <row r="258" spans="2:12" x14ac:dyDescent="0.25">
      <c r="B258" s="21"/>
      <c r="C258" s="21"/>
      <c r="D258" s="21"/>
      <c r="E258" s="20"/>
      <c r="F258" s="20"/>
      <c r="G258" s="158" t="s">
        <v>332</v>
      </c>
      <c r="H258" s="20">
        <v>13252.82</v>
      </c>
      <c r="I258" s="20">
        <v>16080</v>
      </c>
      <c r="J258" s="20">
        <v>16080</v>
      </c>
      <c r="K258" s="20">
        <v>17000</v>
      </c>
      <c r="L258" s="20">
        <v>17000</v>
      </c>
    </row>
    <row r="259" spans="2:12" x14ac:dyDescent="0.25">
      <c r="B259" s="21"/>
      <c r="C259" s="21"/>
      <c r="D259" s="21"/>
      <c r="E259" s="20"/>
      <c r="F259" s="20"/>
      <c r="G259" s="160" t="s">
        <v>258</v>
      </c>
      <c r="H259" s="20">
        <v>3285.2489999999998</v>
      </c>
      <c r="I259" s="20">
        <v>7831.3</v>
      </c>
      <c r="J259" s="20">
        <v>3400</v>
      </c>
      <c r="K259" s="20">
        <v>3400</v>
      </c>
      <c r="L259" s="20">
        <v>3400</v>
      </c>
    </row>
    <row r="260" spans="2:12" ht="25.5" x14ac:dyDescent="0.25">
      <c r="B260" s="21"/>
      <c r="C260" s="21"/>
      <c r="D260" s="21"/>
      <c r="E260" s="20"/>
      <c r="F260" s="20"/>
      <c r="G260" s="160" t="s">
        <v>333</v>
      </c>
      <c r="H260" s="20">
        <v>1212.7</v>
      </c>
      <c r="I260" s="20"/>
      <c r="J260" s="20">
        <v>4431</v>
      </c>
      <c r="K260" s="20"/>
      <c r="L260" s="20"/>
    </row>
    <row r="261" spans="2:12" ht="25.5" x14ac:dyDescent="0.25">
      <c r="B261" s="21"/>
      <c r="C261" s="21"/>
      <c r="D261" s="21"/>
      <c r="E261" s="20"/>
      <c r="F261" s="20"/>
      <c r="G261" s="160" t="s">
        <v>259</v>
      </c>
      <c r="H261" s="20"/>
      <c r="I261" s="20"/>
      <c r="J261" s="20"/>
      <c r="K261" s="20"/>
      <c r="L261" s="20"/>
    </row>
    <row r="262" spans="2:12" ht="39" customHeight="1" x14ac:dyDescent="0.25">
      <c r="B262" s="21"/>
      <c r="C262" s="21"/>
      <c r="D262" s="21"/>
      <c r="E262" s="20"/>
      <c r="F262" s="20"/>
      <c r="G262" s="160" t="s">
        <v>260</v>
      </c>
      <c r="H262" s="20"/>
      <c r="I262" s="20"/>
      <c r="J262" s="20"/>
      <c r="K262" s="20"/>
      <c r="L262" s="20"/>
    </row>
    <row r="263" spans="2:12" x14ac:dyDescent="0.25">
      <c r="B263" s="21"/>
      <c r="C263" s="21"/>
      <c r="D263" s="21"/>
      <c r="E263" s="20"/>
      <c r="F263" s="20"/>
      <c r="G263" s="180" t="s">
        <v>283</v>
      </c>
      <c r="H263" s="155">
        <v>67.3</v>
      </c>
      <c r="I263" s="20">
        <v>1711.5</v>
      </c>
      <c r="J263" s="20">
        <v>1711.5</v>
      </c>
      <c r="K263" s="20">
        <v>3000</v>
      </c>
      <c r="L263" s="20">
        <v>4000</v>
      </c>
    </row>
    <row r="264" spans="2:12" ht="25.5" x14ac:dyDescent="0.25">
      <c r="B264" s="21"/>
      <c r="C264" s="21"/>
      <c r="D264" s="21"/>
      <c r="E264" s="20"/>
      <c r="F264" s="153">
        <v>31001</v>
      </c>
      <c r="G264" s="167" t="s">
        <v>334</v>
      </c>
      <c r="H264" s="153">
        <f>H266</f>
        <v>75249.399999999994</v>
      </c>
      <c r="I264" s="153">
        <f t="shared" ref="I264:L264" si="62">I266</f>
        <v>186958.2</v>
      </c>
      <c r="J264" s="153">
        <f t="shared" si="62"/>
        <v>186958.2</v>
      </c>
      <c r="K264" s="153">
        <f t="shared" si="62"/>
        <v>80000</v>
      </c>
      <c r="L264" s="153">
        <f t="shared" si="62"/>
        <v>90000</v>
      </c>
    </row>
    <row r="265" spans="2:12" x14ac:dyDescent="0.25">
      <c r="B265" s="21"/>
      <c r="C265" s="21"/>
      <c r="D265" s="21"/>
      <c r="E265" s="20"/>
      <c r="F265" s="20"/>
      <c r="G265" s="33" t="s">
        <v>133</v>
      </c>
      <c r="H265" s="20"/>
      <c r="I265" s="20"/>
      <c r="J265" s="20"/>
      <c r="K265" s="20"/>
      <c r="L265" s="20"/>
    </row>
    <row r="266" spans="2:12" ht="25.5" x14ac:dyDescent="0.25">
      <c r="B266" s="21"/>
      <c r="C266" s="21"/>
      <c r="D266" s="21"/>
      <c r="E266" s="20"/>
      <c r="F266" s="20"/>
      <c r="G266" s="167" t="s">
        <v>331</v>
      </c>
      <c r="H266" s="20">
        <f>H268</f>
        <v>75249.399999999994</v>
      </c>
      <c r="I266" s="20">
        <f t="shared" ref="I266:L266" si="63">I268</f>
        <v>186958.2</v>
      </c>
      <c r="J266" s="20">
        <f t="shared" si="63"/>
        <v>186958.2</v>
      </c>
      <c r="K266" s="20">
        <f t="shared" si="63"/>
        <v>80000</v>
      </c>
      <c r="L266" s="20">
        <f t="shared" si="63"/>
        <v>90000</v>
      </c>
    </row>
    <row r="267" spans="2:12" ht="38.25" x14ac:dyDescent="0.25">
      <c r="B267" s="21"/>
      <c r="C267" s="21"/>
      <c r="D267" s="21"/>
      <c r="E267" s="20"/>
      <c r="F267" s="20"/>
      <c r="G267" s="33" t="s">
        <v>131</v>
      </c>
      <c r="H267" s="20"/>
      <c r="I267" s="20"/>
      <c r="J267" s="20"/>
      <c r="K267" s="20"/>
      <c r="L267" s="20"/>
    </row>
    <row r="268" spans="2:12" x14ac:dyDescent="0.25">
      <c r="B268" s="21"/>
      <c r="C268" s="21"/>
      <c r="D268" s="21"/>
      <c r="E268" s="20"/>
      <c r="F268" s="20"/>
      <c r="G268" s="20" t="s">
        <v>316</v>
      </c>
      <c r="H268" s="20">
        <v>75249.399999999994</v>
      </c>
      <c r="I268" s="20">
        <v>186958.2</v>
      </c>
      <c r="J268" s="20">
        <v>186958.2</v>
      </c>
      <c r="K268" s="20">
        <v>80000</v>
      </c>
      <c r="L268" s="20">
        <v>90000</v>
      </c>
    </row>
    <row r="269" spans="2:12" ht="25.5" x14ac:dyDescent="0.25">
      <c r="B269" s="152" t="s">
        <v>266</v>
      </c>
      <c r="C269" s="152" t="s">
        <v>266</v>
      </c>
      <c r="D269" s="152" t="s">
        <v>229</v>
      </c>
      <c r="E269" s="153">
        <v>1228</v>
      </c>
      <c r="F269" s="153">
        <v>31002</v>
      </c>
      <c r="G269" s="167" t="s">
        <v>341</v>
      </c>
      <c r="H269" s="170">
        <f t="shared" ref="H269:L269" si="64">H271</f>
        <v>58388.9</v>
      </c>
      <c r="I269" s="170">
        <f t="shared" si="64"/>
        <v>0</v>
      </c>
      <c r="J269" s="170">
        <f t="shared" si="64"/>
        <v>0</v>
      </c>
      <c r="K269" s="170">
        <f t="shared" si="64"/>
        <v>0</v>
      </c>
      <c r="L269" s="170">
        <f t="shared" si="64"/>
        <v>0</v>
      </c>
    </row>
    <row r="270" spans="2:12" x14ac:dyDescent="0.25">
      <c r="B270" s="21"/>
      <c r="C270" s="21"/>
      <c r="D270" s="21"/>
      <c r="E270" s="20"/>
      <c r="F270" s="153"/>
      <c r="G270" s="33" t="s">
        <v>133</v>
      </c>
      <c r="H270" s="170"/>
      <c r="I270" s="170"/>
      <c r="J270" s="170"/>
      <c r="K270" s="170"/>
      <c r="L270" s="170"/>
    </row>
    <row r="271" spans="2:12" x14ac:dyDescent="0.25">
      <c r="B271" s="21"/>
      <c r="C271" s="21"/>
      <c r="D271" s="21"/>
      <c r="E271" s="20"/>
      <c r="F271" s="20"/>
      <c r="G271" s="167" t="s">
        <v>342</v>
      </c>
      <c r="H271" s="170">
        <f>H273</f>
        <v>58388.9</v>
      </c>
      <c r="I271" s="170">
        <f t="shared" ref="I271:L271" si="65">I273</f>
        <v>0</v>
      </c>
      <c r="J271" s="170">
        <f t="shared" si="65"/>
        <v>0</v>
      </c>
      <c r="K271" s="170">
        <f t="shared" si="65"/>
        <v>0</v>
      </c>
      <c r="L271" s="170">
        <f t="shared" si="65"/>
        <v>0</v>
      </c>
    </row>
    <row r="272" spans="2:12" ht="27.75" customHeight="1" x14ac:dyDescent="0.25">
      <c r="B272" s="21"/>
      <c r="C272" s="21"/>
      <c r="D272" s="21"/>
      <c r="E272" s="20"/>
      <c r="F272" s="20"/>
      <c r="G272" s="33" t="s">
        <v>131</v>
      </c>
      <c r="H272" s="170"/>
      <c r="I272" s="170"/>
      <c r="J272" s="170"/>
      <c r="K272" s="170"/>
      <c r="L272" s="170"/>
    </row>
    <row r="273" spans="2:12" x14ac:dyDescent="0.25">
      <c r="B273" s="21"/>
      <c r="C273" s="21"/>
      <c r="D273" s="21"/>
      <c r="E273" s="20"/>
      <c r="F273" s="20"/>
      <c r="G273" s="159" t="s">
        <v>318</v>
      </c>
      <c r="H273" s="170">
        <v>58388.9</v>
      </c>
      <c r="I273" s="170">
        <v>0</v>
      </c>
      <c r="J273" s="170">
        <v>0</v>
      </c>
      <c r="K273" s="170">
        <v>0</v>
      </c>
      <c r="L273" s="170">
        <v>0</v>
      </c>
    </row>
  </sheetData>
  <mergeCells count="7">
    <mergeCell ref="B3:D3"/>
    <mergeCell ref="H3:H4"/>
    <mergeCell ref="I3:I4"/>
    <mergeCell ref="L3:L4"/>
    <mergeCell ref="K3:K4"/>
    <mergeCell ref="E3:F3"/>
    <mergeCell ref="G3:G4"/>
  </mergeCells>
  <pageMargins left="0.28999999999999998" right="0.22" top="0.51" bottom="0.16" header="0.22" footer="0.16"/>
  <pageSetup paperSize="9" scale="81" fitToHeight="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2"/>
  <sheetViews>
    <sheetView workbookViewId="0">
      <selection activeCell="J19" sqref="J19"/>
    </sheetView>
  </sheetViews>
  <sheetFormatPr defaultRowHeight="15" x14ac:dyDescent="0.25"/>
  <cols>
    <col min="1" max="1" width="11.28515625" customWidth="1"/>
    <col min="2" max="2" width="10.5703125" customWidth="1"/>
    <col min="3" max="3" width="11.42578125" customWidth="1"/>
    <col min="4" max="4" width="23.5703125" customWidth="1"/>
    <col min="5" max="5" width="5.42578125" customWidth="1"/>
    <col min="6" max="6" width="6.5703125" customWidth="1"/>
    <col min="7" max="7" width="7.28515625" customWidth="1"/>
    <col min="8" max="8" width="8.28515625" customWidth="1"/>
    <col min="9" max="9" width="7.140625" customWidth="1"/>
    <col min="10" max="10" width="5.5703125" customWidth="1"/>
    <col min="11" max="11" width="4.85546875" customWidth="1"/>
    <col min="12" max="12" width="4.7109375" customWidth="1"/>
    <col min="13" max="13" width="7" customWidth="1"/>
    <col min="14" max="14" width="5.5703125" customWidth="1"/>
    <col min="15" max="15" width="5.85546875" customWidth="1"/>
    <col min="16" max="16" width="5.28515625" customWidth="1"/>
    <col min="17" max="17" width="6.7109375" customWidth="1"/>
    <col min="18" max="19" width="5.42578125" customWidth="1"/>
    <col min="20" max="20" width="5" customWidth="1"/>
    <col min="22" max="22" width="4.7109375" customWidth="1"/>
    <col min="23" max="24" width="5.5703125" customWidth="1"/>
  </cols>
  <sheetData>
    <row r="1" spans="1:24" x14ac:dyDescent="0.25">
      <c r="A1" s="4" t="s">
        <v>158</v>
      </c>
    </row>
    <row r="2" spans="1:24" ht="14.25" customHeight="1" x14ac:dyDescent="0.25">
      <c r="V2" t="s">
        <v>189</v>
      </c>
    </row>
    <row r="3" spans="1:24" ht="25.5" customHeight="1" x14ac:dyDescent="0.25">
      <c r="B3" s="336" t="s">
        <v>8</v>
      </c>
      <c r="C3" s="336"/>
      <c r="D3" s="336" t="s">
        <v>52</v>
      </c>
      <c r="E3" s="336" t="s">
        <v>221</v>
      </c>
      <c r="F3" s="336"/>
      <c r="G3" s="336"/>
      <c r="H3" s="336"/>
      <c r="I3" s="336" t="s">
        <v>219</v>
      </c>
      <c r="J3" s="336"/>
      <c r="K3" s="336"/>
      <c r="L3" s="336"/>
      <c r="M3" s="336" t="s">
        <v>218</v>
      </c>
      <c r="N3" s="336"/>
      <c r="O3" s="336"/>
      <c r="P3" s="336"/>
      <c r="Q3" s="336" t="s">
        <v>117</v>
      </c>
      <c r="R3" s="336"/>
      <c r="S3" s="336"/>
      <c r="T3" s="336"/>
      <c r="U3" s="336" t="s">
        <v>140</v>
      </c>
      <c r="V3" s="336"/>
      <c r="W3" s="336"/>
      <c r="X3" s="336"/>
    </row>
    <row r="4" spans="1:24" ht="126" customHeight="1" x14ac:dyDescent="0.25">
      <c r="B4" s="7" t="s">
        <v>2</v>
      </c>
      <c r="C4" s="7" t="s">
        <v>27</v>
      </c>
      <c r="D4" s="336"/>
      <c r="E4" s="8" t="s">
        <v>12</v>
      </c>
      <c r="F4" s="27" t="s">
        <v>105</v>
      </c>
      <c r="G4" s="27" t="s">
        <v>21</v>
      </c>
      <c r="H4" s="27" t="s">
        <v>13</v>
      </c>
      <c r="I4" s="8" t="s">
        <v>12</v>
      </c>
      <c r="J4" s="27" t="s">
        <v>21</v>
      </c>
      <c r="K4" s="27" t="s">
        <v>21</v>
      </c>
      <c r="L4" s="27" t="s">
        <v>13</v>
      </c>
      <c r="M4" s="8" t="s">
        <v>12</v>
      </c>
      <c r="N4" s="27" t="s">
        <v>21</v>
      </c>
      <c r="O4" s="27" t="s">
        <v>21</v>
      </c>
      <c r="P4" s="27" t="s">
        <v>13</v>
      </c>
      <c r="Q4" s="8" t="s">
        <v>12</v>
      </c>
      <c r="R4" s="27" t="s">
        <v>21</v>
      </c>
      <c r="S4" s="27" t="s">
        <v>21</v>
      </c>
      <c r="T4" s="27" t="s">
        <v>13</v>
      </c>
      <c r="U4" s="8" t="s">
        <v>12</v>
      </c>
      <c r="V4" s="27" t="s">
        <v>21</v>
      </c>
      <c r="W4" s="27" t="s">
        <v>21</v>
      </c>
      <c r="X4" s="27" t="s">
        <v>13</v>
      </c>
    </row>
    <row r="5" spans="1:24" x14ac:dyDescent="0.25">
      <c r="B5" s="20"/>
      <c r="C5" s="20"/>
      <c r="D5" s="20"/>
      <c r="E5" s="28">
        <f>F5+G5+H5</f>
        <v>0</v>
      </c>
      <c r="F5" s="21"/>
      <c r="G5" s="21"/>
      <c r="H5" s="21"/>
      <c r="I5" s="28">
        <f>J5+K5+L5</f>
        <v>0</v>
      </c>
      <c r="J5" s="21"/>
      <c r="K5" s="21"/>
      <c r="L5" s="21"/>
      <c r="M5" s="28">
        <f>N5+O5+P5</f>
        <v>0</v>
      </c>
      <c r="N5" s="21"/>
      <c r="O5" s="21"/>
      <c r="P5" s="21"/>
      <c r="Q5" s="28">
        <f>R5+S5+T5</f>
        <v>0</v>
      </c>
      <c r="R5" s="21"/>
      <c r="S5" s="21"/>
      <c r="T5" s="21"/>
      <c r="U5" s="28">
        <f>V5+W5+X5</f>
        <v>0</v>
      </c>
      <c r="V5" s="21"/>
      <c r="W5" s="21"/>
      <c r="X5" s="21"/>
    </row>
    <row r="6" spans="1:24" x14ac:dyDescent="0.25">
      <c r="B6" s="20"/>
      <c r="C6" s="20"/>
      <c r="D6" s="20"/>
      <c r="E6" s="28">
        <f t="shared" ref="E6:E7" si="0">F6+G6+H6</f>
        <v>0</v>
      </c>
      <c r="F6" s="21"/>
      <c r="G6" s="21"/>
      <c r="H6" s="21"/>
      <c r="I6" s="28">
        <f t="shared" ref="I6:I7" si="1">J6+K6+L6</f>
        <v>0</v>
      </c>
      <c r="J6" s="21"/>
      <c r="K6" s="21"/>
      <c r="L6" s="21"/>
      <c r="M6" s="28">
        <f t="shared" ref="M6:M7" si="2">N6+O6+P6</f>
        <v>0</v>
      </c>
      <c r="N6" s="21"/>
      <c r="O6" s="21"/>
      <c r="P6" s="21"/>
      <c r="Q6" s="28">
        <f t="shared" ref="Q6:Q7" si="3">R6+S6+T6</f>
        <v>0</v>
      </c>
      <c r="R6" s="21"/>
      <c r="S6" s="21"/>
      <c r="T6" s="21"/>
      <c r="U6" s="28">
        <f t="shared" ref="U6:U7" si="4">V6+W6+X6</f>
        <v>0</v>
      </c>
      <c r="V6" s="21"/>
      <c r="W6" s="21"/>
      <c r="X6" s="21"/>
    </row>
    <row r="7" spans="1:24" x14ac:dyDescent="0.25">
      <c r="B7" s="20"/>
      <c r="C7" s="20"/>
      <c r="D7" s="20"/>
      <c r="E7" s="28">
        <f t="shared" si="0"/>
        <v>0</v>
      </c>
      <c r="F7" s="21"/>
      <c r="G7" s="21"/>
      <c r="H7" s="21"/>
      <c r="I7" s="28">
        <f t="shared" si="1"/>
        <v>0</v>
      </c>
      <c r="J7" s="21"/>
      <c r="K7" s="21"/>
      <c r="L7" s="21"/>
      <c r="M7" s="28">
        <f t="shared" si="2"/>
        <v>0</v>
      </c>
      <c r="N7" s="21"/>
      <c r="O7" s="21"/>
      <c r="P7" s="21"/>
      <c r="Q7" s="28">
        <f t="shared" si="3"/>
        <v>0</v>
      </c>
      <c r="R7" s="21"/>
      <c r="S7" s="21"/>
      <c r="T7" s="21"/>
      <c r="U7" s="28">
        <f t="shared" si="4"/>
        <v>0</v>
      </c>
      <c r="V7" s="21"/>
      <c r="W7" s="21"/>
      <c r="X7" s="21"/>
    </row>
    <row r="8" spans="1:24" ht="15" customHeight="1" x14ac:dyDescent="0.25">
      <c r="B8" s="339" t="s">
        <v>51</v>
      </c>
      <c r="C8" s="340"/>
      <c r="D8" s="341"/>
      <c r="E8" s="19">
        <f>SUM(E5:E7)</f>
        <v>0</v>
      </c>
      <c r="F8" s="19">
        <f t="shared" ref="F8:X8" si="5">SUM(F5:F7)</f>
        <v>0</v>
      </c>
      <c r="G8" s="19">
        <f t="shared" si="5"/>
        <v>0</v>
      </c>
      <c r="H8" s="19">
        <f t="shared" si="5"/>
        <v>0</v>
      </c>
      <c r="I8" s="19">
        <f t="shared" si="5"/>
        <v>0</v>
      </c>
      <c r="J8" s="19">
        <f t="shared" si="5"/>
        <v>0</v>
      </c>
      <c r="K8" s="19">
        <f t="shared" si="5"/>
        <v>0</v>
      </c>
      <c r="L8" s="19">
        <f t="shared" si="5"/>
        <v>0</v>
      </c>
      <c r="M8" s="19">
        <f t="shared" si="5"/>
        <v>0</v>
      </c>
      <c r="N8" s="19">
        <f t="shared" si="5"/>
        <v>0</v>
      </c>
      <c r="O8" s="19">
        <f t="shared" si="5"/>
        <v>0</v>
      </c>
      <c r="P8" s="19">
        <f t="shared" si="5"/>
        <v>0</v>
      </c>
      <c r="Q8" s="19">
        <f t="shared" si="5"/>
        <v>0</v>
      </c>
      <c r="R8" s="19">
        <f t="shared" si="5"/>
        <v>0</v>
      </c>
      <c r="S8" s="19">
        <f t="shared" si="5"/>
        <v>0</v>
      </c>
      <c r="T8" s="19">
        <f t="shared" si="5"/>
        <v>0</v>
      </c>
      <c r="U8" s="19">
        <f t="shared" si="5"/>
        <v>0</v>
      </c>
      <c r="V8" s="19">
        <f t="shared" si="5"/>
        <v>0</v>
      </c>
      <c r="W8" s="19">
        <f t="shared" si="5"/>
        <v>0</v>
      </c>
      <c r="X8" s="19">
        <f t="shared" si="5"/>
        <v>0</v>
      </c>
    </row>
    <row r="10" spans="1:24" x14ac:dyDescent="0.25">
      <c r="B10" s="3"/>
    </row>
    <row r="11" spans="1:24" s="2" customFormat="1" x14ac:dyDescent="0.25">
      <c r="B11" s="94" t="s">
        <v>227</v>
      </c>
    </row>
    <row r="12" spans="1:24" ht="27.75" customHeight="1" x14ac:dyDescent="0.25">
      <c r="B12" s="3"/>
      <c r="C12" s="3"/>
      <c r="D12" s="3"/>
      <c r="E12" s="3"/>
      <c r="F12" s="3"/>
      <c r="G12" s="3"/>
      <c r="H12" s="3"/>
      <c r="I12" s="3"/>
      <c r="J12" s="3"/>
      <c r="K12" s="3"/>
    </row>
  </sheetData>
  <mergeCells count="8">
    <mergeCell ref="B8:D8"/>
    <mergeCell ref="M3:P3"/>
    <mergeCell ref="Q3:T3"/>
    <mergeCell ref="U3:X3"/>
    <mergeCell ref="B3:C3"/>
    <mergeCell ref="D3:D4"/>
    <mergeCell ref="E3:H3"/>
    <mergeCell ref="I3:L3"/>
  </mergeCells>
  <pageMargins left="0.7" right="0.7" top="0.75" bottom="0.75" header="0.3" footer="0.3"/>
  <pageSetup paperSize="9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"/>
  <sheetViews>
    <sheetView workbookViewId="0">
      <selection activeCell="A18" sqref="A18"/>
    </sheetView>
  </sheetViews>
  <sheetFormatPr defaultRowHeight="15" x14ac:dyDescent="0.25"/>
  <cols>
    <col min="1" max="1" width="8.85546875" customWidth="1"/>
    <col min="2" max="2" width="40.28515625" customWidth="1"/>
    <col min="3" max="3" width="18.7109375" customWidth="1"/>
    <col min="4" max="4" width="15.5703125" customWidth="1"/>
    <col min="5" max="5" width="12.140625" customWidth="1"/>
    <col min="6" max="6" width="13.42578125" customWidth="1"/>
    <col min="7" max="7" width="12.5703125" customWidth="1"/>
  </cols>
  <sheetData>
    <row r="1" spans="1:8" ht="62.25" customHeight="1" x14ac:dyDescent="0.25">
      <c r="A1" s="342" t="s">
        <v>49</v>
      </c>
      <c r="B1" s="342"/>
      <c r="C1" s="342"/>
      <c r="D1" s="342"/>
      <c r="E1" s="342"/>
      <c r="F1" s="342"/>
      <c r="G1" s="342"/>
      <c r="H1" s="342"/>
    </row>
    <row r="2" spans="1:8" ht="16.5" customHeight="1" x14ac:dyDescent="0.25"/>
    <row r="3" spans="1:8" s="246" customFormat="1" x14ac:dyDescent="0.25">
      <c r="B3" s="343" t="s">
        <v>16</v>
      </c>
      <c r="C3" s="343" t="s">
        <v>144</v>
      </c>
      <c r="D3" s="343" t="s">
        <v>145</v>
      </c>
      <c r="E3" s="343" t="s">
        <v>48</v>
      </c>
      <c r="F3" s="343"/>
      <c r="G3" s="343"/>
    </row>
    <row r="4" spans="1:8" s="246" customFormat="1" ht="47.25" customHeight="1" x14ac:dyDescent="0.25">
      <c r="B4" s="343"/>
      <c r="C4" s="343"/>
      <c r="D4" s="343"/>
      <c r="E4" s="259" t="s">
        <v>18</v>
      </c>
      <c r="F4" s="259" t="s">
        <v>117</v>
      </c>
      <c r="G4" s="259" t="s">
        <v>140</v>
      </c>
    </row>
    <row r="5" spans="1:8" s="246" customFormat="1" x14ac:dyDescent="0.25">
      <c r="B5" s="25" t="s">
        <v>19</v>
      </c>
      <c r="C5" s="22">
        <f>C6+C11</f>
        <v>89403.3</v>
      </c>
      <c r="D5" s="22">
        <f>D6+D11</f>
        <v>111700</v>
      </c>
      <c r="E5" s="22">
        <f>E6+E11</f>
        <v>112000</v>
      </c>
      <c r="F5" s="22">
        <f>F6+F11</f>
        <v>112000</v>
      </c>
      <c r="G5" s="22">
        <f>G6+G11</f>
        <v>112000</v>
      </c>
    </row>
    <row r="6" spans="1:8" s="246" customFormat="1" ht="25.5" x14ac:dyDescent="0.25">
      <c r="B6" s="24" t="s">
        <v>20</v>
      </c>
      <c r="C6" s="22">
        <f>SUM(C7:C10)</f>
        <v>89403.3</v>
      </c>
      <c r="D6" s="22">
        <f t="shared" ref="D6:G6" si="0">SUM(D7:D10)</f>
        <v>111700</v>
      </c>
      <c r="E6" s="22">
        <f t="shared" si="0"/>
        <v>112000</v>
      </c>
      <c r="F6" s="22">
        <f t="shared" si="0"/>
        <v>112000</v>
      </c>
      <c r="G6" s="22">
        <f t="shared" si="0"/>
        <v>112000</v>
      </c>
    </row>
    <row r="7" spans="1:8" s="246" customFormat="1" x14ac:dyDescent="0.25">
      <c r="B7" s="253" t="s">
        <v>875</v>
      </c>
      <c r="C7" s="17">
        <v>9165.2999999999993</v>
      </c>
      <c r="D7" s="17">
        <v>21700</v>
      </c>
      <c r="E7" s="17">
        <v>21700</v>
      </c>
      <c r="F7" s="17">
        <v>21700</v>
      </c>
      <c r="G7" s="17">
        <v>21700</v>
      </c>
    </row>
    <row r="8" spans="1:8" s="246" customFormat="1" x14ac:dyDescent="0.25">
      <c r="B8" s="253" t="s">
        <v>876</v>
      </c>
      <c r="C8" s="17">
        <v>0</v>
      </c>
      <c r="D8" s="17">
        <v>0</v>
      </c>
      <c r="E8" s="17">
        <v>300</v>
      </c>
      <c r="F8" s="17">
        <v>300</v>
      </c>
      <c r="G8" s="17">
        <v>300</v>
      </c>
    </row>
    <row r="9" spans="1:8" s="246" customFormat="1" ht="51" x14ac:dyDescent="0.25">
      <c r="B9" s="253" t="s">
        <v>877</v>
      </c>
      <c r="C9" s="17">
        <v>80238</v>
      </c>
      <c r="D9" s="17">
        <v>90000</v>
      </c>
      <c r="E9" s="17">
        <v>90000</v>
      </c>
      <c r="F9" s="17">
        <v>90000</v>
      </c>
      <c r="G9" s="17">
        <v>90000</v>
      </c>
    </row>
    <row r="10" spans="1:8" s="246" customFormat="1" x14ac:dyDescent="0.25">
      <c r="B10" s="249"/>
      <c r="C10" s="23"/>
      <c r="D10" s="23"/>
      <c r="E10" s="23"/>
      <c r="F10" s="23"/>
      <c r="G10" s="23"/>
    </row>
    <row r="11" spans="1:8" s="246" customFormat="1" x14ac:dyDescent="0.25">
      <c r="B11" s="24" t="s">
        <v>106</v>
      </c>
      <c r="C11" s="22">
        <f>SUM(C12:C13)</f>
        <v>0</v>
      </c>
      <c r="D11" s="22">
        <f t="shared" ref="D11:G11" si="1">SUM(D12:D13)</f>
        <v>0</v>
      </c>
      <c r="E11" s="22">
        <f t="shared" si="1"/>
        <v>0</v>
      </c>
      <c r="F11" s="22">
        <f t="shared" si="1"/>
        <v>0</v>
      </c>
      <c r="G11" s="22">
        <f t="shared" si="1"/>
        <v>0</v>
      </c>
    </row>
    <row r="12" spans="1:8" s="246" customFormat="1" x14ac:dyDescent="0.25">
      <c r="B12" s="92"/>
      <c r="C12" s="23"/>
      <c r="D12" s="23"/>
      <c r="E12" s="23"/>
      <c r="F12" s="23"/>
      <c r="G12" s="23"/>
    </row>
    <row r="13" spans="1:8" s="246" customFormat="1" x14ac:dyDescent="0.25">
      <c r="B13" s="23"/>
      <c r="C13" s="23"/>
      <c r="D13" s="23"/>
      <c r="E13" s="23"/>
      <c r="F13" s="23"/>
      <c r="G13" s="23"/>
    </row>
  </sheetData>
  <mergeCells count="5">
    <mergeCell ref="A1:H1"/>
    <mergeCell ref="B3:B4"/>
    <mergeCell ref="C3:C4"/>
    <mergeCell ref="D3:D4"/>
    <mergeCell ref="E3:G3"/>
  </mergeCells>
  <pageMargins left="0.16" right="0.25" top="0.75" bottom="0.75" header="0.3" footer="0.3"/>
  <pageSetup orientation="landscape" horizontalDpi="1200" verticalDpi="120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14999847407452621"/>
  </sheetPr>
  <dimension ref="A1:AY28"/>
  <sheetViews>
    <sheetView topLeftCell="E9" workbookViewId="0">
      <selection activeCell="Y10" sqref="Y10:Y12"/>
    </sheetView>
  </sheetViews>
  <sheetFormatPr defaultRowHeight="15" x14ac:dyDescent="0.25"/>
  <cols>
    <col min="1" max="1" width="3.85546875" customWidth="1"/>
    <col min="2" max="2" width="10.7109375" customWidth="1"/>
    <col min="3" max="3" width="12.7109375" customWidth="1"/>
    <col min="4" max="4" width="17.85546875" customWidth="1"/>
    <col min="5" max="5" width="21" customWidth="1"/>
    <col min="6" max="6" width="20.42578125" customWidth="1"/>
    <col min="7" max="7" width="11.140625" customWidth="1"/>
    <col min="8" max="8" width="8.85546875" customWidth="1"/>
    <col min="9" max="9" width="10.28515625" customWidth="1"/>
    <col min="10" max="25" width="9.140625" customWidth="1"/>
    <col min="26" max="27" width="10.7109375" customWidth="1"/>
    <col min="28" max="28" width="9.42578125" customWidth="1"/>
    <col min="29" max="29" width="8.85546875" customWidth="1"/>
    <col min="30" max="30" width="10.7109375" customWidth="1"/>
    <col min="31" max="33" width="10" customWidth="1"/>
  </cols>
  <sheetData>
    <row r="1" spans="1:51" s="68" customFormat="1" ht="22.5" customHeight="1" x14ac:dyDescent="0.25">
      <c r="A1" s="81" t="s">
        <v>134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72"/>
      <c r="Q1" s="72"/>
      <c r="R1" s="72"/>
      <c r="S1" s="72"/>
      <c r="T1" s="72"/>
      <c r="U1" s="72"/>
      <c r="V1" s="72"/>
      <c r="W1" s="72"/>
      <c r="X1" s="72"/>
      <c r="Y1" s="72"/>
      <c r="Z1" s="72"/>
      <c r="AA1" s="72"/>
      <c r="AB1" s="72"/>
      <c r="AC1" s="72"/>
      <c r="AD1" s="72"/>
      <c r="AE1" s="72"/>
      <c r="AF1" s="72"/>
      <c r="AG1" s="72"/>
    </row>
    <row r="2" spans="1:51" ht="17.25" x14ac:dyDescent="0.25">
      <c r="A2" s="81"/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30"/>
      <c r="Q2" s="30"/>
      <c r="R2" s="30"/>
      <c r="S2" s="30"/>
      <c r="T2" s="30"/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</row>
    <row r="3" spans="1:51" s="71" customFormat="1" ht="30.75" customHeight="1" x14ac:dyDescent="0.25">
      <c r="A3" s="85" t="s">
        <v>136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  <c r="P3" s="70"/>
      <c r="Q3" s="70"/>
      <c r="R3" s="70"/>
      <c r="S3" s="70"/>
      <c r="T3" s="70"/>
      <c r="U3" s="70"/>
      <c r="V3" s="70"/>
      <c r="W3" s="70"/>
      <c r="X3" s="70"/>
      <c r="Y3" s="70"/>
      <c r="Z3" s="70"/>
      <c r="AA3" s="70"/>
      <c r="AB3" s="70"/>
      <c r="AC3" s="70"/>
      <c r="AD3" s="70"/>
      <c r="AE3" s="70"/>
      <c r="AF3" s="70"/>
      <c r="AG3" s="70"/>
    </row>
    <row r="4" spans="1:51" x14ac:dyDescent="0.25">
      <c r="A4" s="83"/>
      <c r="B4" s="87"/>
      <c r="C4" s="87"/>
      <c r="D4" s="87"/>
      <c r="E4" s="83"/>
      <c r="F4" s="83"/>
      <c r="G4" s="83"/>
      <c r="H4" s="83"/>
      <c r="I4" s="83"/>
      <c r="J4" s="83"/>
      <c r="K4" s="83"/>
      <c r="L4" s="83"/>
      <c r="M4" s="83"/>
      <c r="N4" s="83"/>
      <c r="O4" s="83"/>
      <c r="AE4" s="68"/>
      <c r="AF4" s="68"/>
      <c r="AG4" s="68"/>
    </row>
    <row r="5" spans="1:51" ht="15.75" thickBot="1" x14ac:dyDescent="0.3">
      <c r="A5" s="83"/>
      <c r="B5" s="83"/>
      <c r="C5" s="83"/>
      <c r="D5" s="87"/>
      <c r="E5" s="83"/>
      <c r="F5" s="83"/>
      <c r="G5" s="83"/>
      <c r="H5" s="83"/>
      <c r="I5" s="83"/>
      <c r="J5" s="83"/>
      <c r="K5" s="83"/>
      <c r="L5" s="83"/>
      <c r="M5" s="83"/>
      <c r="N5" s="83"/>
      <c r="O5" s="83"/>
      <c r="AE5" s="68"/>
      <c r="AF5" s="68"/>
      <c r="AG5" s="68"/>
      <c r="AW5" s="87" t="s">
        <v>120</v>
      </c>
      <c r="AX5" s="76"/>
    </row>
    <row r="6" spans="1:51" ht="40.5" customHeight="1" x14ac:dyDescent="0.25">
      <c r="A6" s="83"/>
      <c r="B6" s="353" t="s">
        <v>8</v>
      </c>
      <c r="C6" s="348"/>
      <c r="D6" s="348" t="s">
        <v>52</v>
      </c>
      <c r="E6" s="348" t="s">
        <v>44</v>
      </c>
      <c r="F6" s="348" t="s">
        <v>137</v>
      </c>
      <c r="G6" s="348" t="s">
        <v>124</v>
      </c>
      <c r="H6" s="348"/>
      <c r="I6" s="348"/>
      <c r="J6" s="348" t="s">
        <v>146</v>
      </c>
      <c r="K6" s="348"/>
      <c r="L6" s="348"/>
      <c r="M6" s="348" t="s">
        <v>147</v>
      </c>
      <c r="N6" s="348"/>
      <c r="O6" s="348"/>
      <c r="P6" s="351" t="s">
        <v>148</v>
      </c>
      <c r="Q6" s="351"/>
      <c r="R6" s="351"/>
      <c r="S6" s="351" t="s">
        <v>24</v>
      </c>
      <c r="T6" s="351"/>
      <c r="U6" s="351"/>
      <c r="V6" s="351" t="s">
        <v>17</v>
      </c>
      <c r="W6" s="351"/>
      <c r="X6" s="351"/>
      <c r="Y6" s="351"/>
      <c r="Z6" s="351"/>
      <c r="AA6" s="351"/>
      <c r="AB6" s="351"/>
      <c r="AC6" s="351"/>
      <c r="AD6" s="352"/>
      <c r="AE6" s="344" t="s">
        <v>150</v>
      </c>
      <c r="AF6" s="345"/>
      <c r="AG6" s="345"/>
      <c r="AH6" s="345" t="s">
        <v>151</v>
      </c>
      <c r="AI6" s="345"/>
      <c r="AJ6" s="345"/>
      <c r="AK6" s="345"/>
      <c r="AL6" s="345"/>
      <c r="AM6" s="345"/>
      <c r="AN6" s="345"/>
      <c r="AO6" s="345"/>
      <c r="AP6" s="345"/>
      <c r="AQ6" s="345"/>
      <c r="AR6" s="345"/>
      <c r="AS6" s="345"/>
      <c r="AT6" s="345"/>
      <c r="AU6" s="345"/>
      <c r="AV6" s="356"/>
      <c r="AW6" s="357" t="s">
        <v>30</v>
      </c>
      <c r="AX6" s="359" t="s">
        <v>31</v>
      </c>
      <c r="AY6" s="361" t="s">
        <v>152</v>
      </c>
    </row>
    <row r="7" spans="1:51" ht="25.5" customHeight="1" x14ac:dyDescent="0.25">
      <c r="A7" s="83"/>
      <c r="B7" s="354"/>
      <c r="C7" s="310"/>
      <c r="D7" s="310"/>
      <c r="E7" s="310"/>
      <c r="F7" s="310"/>
      <c r="G7" s="310"/>
      <c r="H7" s="310"/>
      <c r="I7" s="310"/>
      <c r="J7" s="310"/>
      <c r="K7" s="310"/>
      <c r="L7" s="310"/>
      <c r="M7" s="310"/>
      <c r="N7" s="310"/>
      <c r="O7" s="310"/>
      <c r="P7" s="336"/>
      <c r="Q7" s="336"/>
      <c r="R7" s="336"/>
      <c r="S7" s="336"/>
      <c r="T7" s="336"/>
      <c r="U7" s="336"/>
      <c r="V7" s="336" t="s">
        <v>18</v>
      </c>
      <c r="W7" s="336"/>
      <c r="X7" s="336"/>
      <c r="Y7" s="336" t="s">
        <v>117</v>
      </c>
      <c r="Z7" s="336"/>
      <c r="AA7" s="336"/>
      <c r="AB7" s="336" t="s">
        <v>140</v>
      </c>
      <c r="AC7" s="336"/>
      <c r="AD7" s="355"/>
      <c r="AE7" s="346"/>
      <c r="AF7" s="347"/>
      <c r="AG7" s="347"/>
      <c r="AH7" s="347" t="s">
        <v>32</v>
      </c>
      <c r="AI7" s="347"/>
      <c r="AJ7" s="347"/>
      <c r="AK7" s="347" t="s">
        <v>33</v>
      </c>
      <c r="AL7" s="347"/>
      <c r="AM7" s="347"/>
      <c r="AN7" s="347" t="s">
        <v>34</v>
      </c>
      <c r="AO7" s="347"/>
      <c r="AP7" s="347"/>
      <c r="AQ7" s="347" t="s">
        <v>35</v>
      </c>
      <c r="AR7" s="347"/>
      <c r="AS7" s="347"/>
      <c r="AT7" s="347" t="s">
        <v>36</v>
      </c>
      <c r="AU7" s="347"/>
      <c r="AV7" s="363"/>
      <c r="AW7" s="358"/>
      <c r="AX7" s="360"/>
      <c r="AY7" s="362"/>
    </row>
    <row r="8" spans="1:51" ht="126" customHeight="1" x14ac:dyDescent="0.25">
      <c r="A8" s="83"/>
      <c r="B8" s="88" t="s">
        <v>2</v>
      </c>
      <c r="C8" s="89" t="s">
        <v>27</v>
      </c>
      <c r="D8" s="310"/>
      <c r="E8" s="310"/>
      <c r="F8" s="310"/>
      <c r="G8" s="90" t="s">
        <v>12</v>
      </c>
      <c r="H8" s="90" t="s">
        <v>22</v>
      </c>
      <c r="I8" s="90" t="s">
        <v>23</v>
      </c>
      <c r="J8" s="90" t="s">
        <v>12</v>
      </c>
      <c r="K8" s="90" t="s">
        <v>22</v>
      </c>
      <c r="L8" s="90" t="s">
        <v>23</v>
      </c>
      <c r="M8" s="90" t="s">
        <v>12</v>
      </c>
      <c r="N8" s="90" t="s">
        <v>22</v>
      </c>
      <c r="O8" s="90" t="s">
        <v>23</v>
      </c>
      <c r="P8" s="32" t="s">
        <v>12</v>
      </c>
      <c r="Q8" s="32" t="s">
        <v>22</v>
      </c>
      <c r="R8" s="32" t="s">
        <v>23</v>
      </c>
      <c r="S8" s="32" t="s">
        <v>12</v>
      </c>
      <c r="T8" s="32" t="s">
        <v>22</v>
      </c>
      <c r="U8" s="32" t="s">
        <v>23</v>
      </c>
      <c r="V8" s="32" t="s">
        <v>12</v>
      </c>
      <c r="W8" s="32" t="s">
        <v>22</v>
      </c>
      <c r="X8" s="32" t="s">
        <v>23</v>
      </c>
      <c r="Y8" s="32" t="s">
        <v>12</v>
      </c>
      <c r="Z8" s="32" t="s">
        <v>22</v>
      </c>
      <c r="AA8" s="32" t="s">
        <v>23</v>
      </c>
      <c r="AB8" s="32" t="s">
        <v>12</v>
      </c>
      <c r="AC8" s="32" t="s">
        <v>22</v>
      </c>
      <c r="AD8" s="66" t="s">
        <v>23</v>
      </c>
      <c r="AE8" s="45" t="s">
        <v>12</v>
      </c>
      <c r="AF8" s="44" t="s">
        <v>22</v>
      </c>
      <c r="AG8" s="44" t="s">
        <v>23</v>
      </c>
      <c r="AH8" s="44" t="s">
        <v>12</v>
      </c>
      <c r="AI8" s="44" t="s">
        <v>22</v>
      </c>
      <c r="AJ8" s="44" t="s">
        <v>23</v>
      </c>
      <c r="AK8" s="44" t="s">
        <v>12</v>
      </c>
      <c r="AL8" s="44" t="s">
        <v>22</v>
      </c>
      <c r="AM8" s="44" t="s">
        <v>23</v>
      </c>
      <c r="AN8" s="44" t="s">
        <v>12</v>
      </c>
      <c r="AO8" s="44" t="s">
        <v>22</v>
      </c>
      <c r="AP8" s="44" t="s">
        <v>23</v>
      </c>
      <c r="AQ8" s="44" t="s">
        <v>12</v>
      </c>
      <c r="AR8" s="44" t="s">
        <v>22</v>
      </c>
      <c r="AS8" s="44" t="s">
        <v>23</v>
      </c>
      <c r="AT8" s="44" t="s">
        <v>12</v>
      </c>
      <c r="AU8" s="44" t="s">
        <v>22</v>
      </c>
      <c r="AV8" s="46" t="s">
        <v>23</v>
      </c>
      <c r="AW8" s="358"/>
      <c r="AX8" s="360"/>
      <c r="AY8" s="362"/>
    </row>
    <row r="9" spans="1:51" s="246" customFormat="1" ht="204" x14ac:dyDescent="0.25">
      <c r="B9" s="55">
        <v>1228</v>
      </c>
      <c r="C9" s="253">
        <v>11001</v>
      </c>
      <c r="D9" s="253" t="s">
        <v>936</v>
      </c>
      <c r="E9" s="34"/>
      <c r="F9" s="253" t="s">
        <v>249</v>
      </c>
      <c r="G9" s="271">
        <f>H9+I9</f>
        <v>0</v>
      </c>
      <c r="H9" s="92"/>
      <c r="I9" s="92"/>
      <c r="J9" s="271">
        <f>K9+L9</f>
        <v>0</v>
      </c>
      <c r="K9" s="92"/>
      <c r="L9" s="92"/>
      <c r="M9" s="271">
        <f>N9+O9</f>
        <v>0</v>
      </c>
      <c r="N9" s="92"/>
      <c r="O9" s="92"/>
      <c r="P9" s="271">
        <f>Q9+R9</f>
        <v>0</v>
      </c>
      <c r="Q9" s="92"/>
      <c r="R9" s="92"/>
      <c r="S9" s="271">
        <f>T9+U9</f>
        <v>0</v>
      </c>
      <c r="T9" s="92"/>
      <c r="U9" s="92"/>
      <c r="V9" s="271">
        <f>W9+X9</f>
        <v>272510</v>
      </c>
      <c r="W9" s="92">
        <v>272510</v>
      </c>
      <c r="X9" s="92"/>
      <c r="Y9" s="271">
        <f>Z9+AA9</f>
        <v>566440</v>
      </c>
      <c r="Z9" s="92">
        <v>566440</v>
      </c>
      <c r="AA9" s="92"/>
      <c r="AB9" s="271">
        <f>AC9+AD9</f>
        <v>532820</v>
      </c>
      <c r="AC9" s="92">
        <v>532820</v>
      </c>
      <c r="AD9" s="48"/>
      <c r="AE9" s="47">
        <f>AF9+AG9</f>
        <v>0</v>
      </c>
      <c r="AF9" s="92">
        <v>0</v>
      </c>
      <c r="AG9" s="92"/>
      <c r="AH9" s="271">
        <f>AI9+AJ9</f>
        <v>0</v>
      </c>
      <c r="AI9" s="92"/>
      <c r="AJ9" s="92"/>
      <c r="AK9" s="271">
        <f>AL9+AM9</f>
        <v>0</v>
      </c>
      <c r="AL9" s="92"/>
      <c r="AM9" s="92"/>
      <c r="AN9" s="271">
        <f>AO9+AP9</f>
        <v>0</v>
      </c>
      <c r="AO9" s="92"/>
      <c r="AP9" s="92"/>
      <c r="AQ9" s="271">
        <f>AR9+AS9</f>
        <v>0</v>
      </c>
      <c r="AR9" s="92"/>
      <c r="AS9" s="92"/>
      <c r="AT9" s="271">
        <f>AU9+AV9</f>
        <v>272510</v>
      </c>
      <c r="AU9" s="92">
        <v>272510</v>
      </c>
      <c r="AV9" s="48"/>
      <c r="AW9" s="53">
        <v>2025</v>
      </c>
      <c r="AX9" s="92">
        <v>2029</v>
      </c>
      <c r="AY9" s="48"/>
    </row>
    <row r="10" spans="1:51" s="246" customFormat="1" ht="51" x14ac:dyDescent="0.25">
      <c r="B10" s="55">
        <v>1228</v>
      </c>
      <c r="C10" s="253">
        <v>31001</v>
      </c>
      <c r="D10" s="253" t="s">
        <v>937</v>
      </c>
      <c r="E10" s="34"/>
      <c r="F10" s="253" t="s">
        <v>318</v>
      </c>
      <c r="G10" s="271">
        <f t="shared" ref="G10:G13" si="0">H10+I10</f>
        <v>0</v>
      </c>
      <c r="H10" s="92"/>
      <c r="I10" s="92"/>
      <c r="J10" s="271">
        <f t="shared" ref="J10:J13" si="1">K10+L10</f>
        <v>0</v>
      </c>
      <c r="K10" s="92"/>
      <c r="L10" s="92"/>
      <c r="M10" s="271">
        <f t="shared" ref="M10:M13" si="2">N10+O10</f>
        <v>0</v>
      </c>
      <c r="N10" s="92"/>
      <c r="O10" s="92"/>
      <c r="P10" s="271">
        <f t="shared" ref="P10:P13" si="3">Q10+R10</f>
        <v>0</v>
      </c>
      <c r="Q10" s="92"/>
      <c r="R10" s="92"/>
      <c r="S10" s="271">
        <f t="shared" ref="S10:S13" si="4">T10+U10</f>
        <v>0</v>
      </c>
      <c r="T10" s="92"/>
      <c r="U10" s="92"/>
      <c r="V10" s="271">
        <f t="shared" ref="V10:V13" si="5">W10+X10</f>
        <v>705600</v>
      </c>
      <c r="W10" s="92">
        <v>705600</v>
      </c>
      <c r="X10" s="92"/>
      <c r="Y10" s="271">
        <f t="shared" ref="Y10:Y13" si="6">Z10+AA10</f>
        <v>3528000</v>
      </c>
      <c r="Z10" s="92">
        <v>3528000</v>
      </c>
      <c r="AA10" s="92"/>
      <c r="AB10" s="271">
        <f t="shared" ref="AB10:AB13" si="7">AC10+AD10</f>
        <v>3528000</v>
      </c>
      <c r="AC10" s="92">
        <v>3528000</v>
      </c>
      <c r="AD10" s="48"/>
      <c r="AE10" s="47">
        <f t="shared" ref="AE10:AE13" si="8">AF10+AG10</f>
        <v>0</v>
      </c>
      <c r="AF10" s="92"/>
      <c r="AG10" s="92"/>
      <c r="AH10" s="271">
        <f t="shared" ref="AH10:AH13" si="9">AI10+AJ10</f>
        <v>0</v>
      </c>
      <c r="AI10" s="92"/>
      <c r="AJ10" s="92"/>
      <c r="AK10" s="271">
        <f t="shared" ref="AK10:AK13" si="10">AL10+AM10</f>
        <v>0</v>
      </c>
      <c r="AL10" s="92"/>
      <c r="AM10" s="92"/>
      <c r="AN10" s="271">
        <f t="shared" ref="AN10:AN13" si="11">AO10+AP10</f>
        <v>0</v>
      </c>
      <c r="AO10" s="92"/>
      <c r="AP10" s="92"/>
      <c r="AQ10" s="271">
        <f t="shared" ref="AQ10:AQ13" si="12">AR10+AS10</f>
        <v>0</v>
      </c>
      <c r="AR10" s="92"/>
      <c r="AS10" s="92"/>
      <c r="AT10" s="271">
        <f t="shared" ref="AT10:AT13" si="13">AU10+AV10</f>
        <v>705600</v>
      </c>
      <c r="AU10" s="92">
        <v>705600</v>
      </c>
      <c r="AV10" s="48"/>
      <c r="AW10" s="53">
        <v>2025</v>
      </c>
      <c r="AX10" s="92">
        <v>2029</v>
      </c>
      <c r="AY10" s="48"/>
    </row>
    <row r="11" spans="1:51" s="246" customFormat="1" ht="51" x14ac:dyDescent="0.25">
      <c r="B11" s="55">
        <v>1228</v>
      </c>
      <c r="C11" s="253">
        <v>31001</v>
      </c>
      <c r="D11" s="253" t="s">
        <v>937</v>
      </c>
      <c r="E11" s="249"/>
      <c r="F11" s="253" t="s">
        <v>316</v>
      </c>
      <c r="G11" s="271">
        <f t="shared" si="0"/>
        <v>0</v>
      </c>
      <c r="H11" s="92"/>
      <c r="I11" s="92"/>
      <c r="J11" s="271">
        <f t="shared" si="1"/>
        <v>0</v>
      </c>
      <c r="K11" s="92"/>
      <c r="L11" s="92"/>
      <c r="M11" s="271">
        <f t="shared" si="2"/>
        <v>0</v>
      </c>
      <c r="N11" s="92"/>
      <c r="O11" s="92"/>
      <c r="P11" s="271">
        <f t="shared" si="3"/>
        <v>0</v>
      </c>
      <c r="Q11" s="92"/>
      <c r="R11" s="92"/>
      <c r="S11" s="271">
        <f t="shared" si="4"/>
        <v>0</v>
      </c>
      <c r="T11" s="92"/>
      <c r="U11" s="92"/>
      <c r="V11" s="271">
        <f t="shared" si="5"/>
        <v>846720</v>
      </c>
      <c r="W11" s="92">
        <v>846720</v>
      </c>
      <c r="X11" s="92"/>
      <c r="Y11" s="271">
        <f t="shared" si="6"/>
        <v>846720</v>
      </c>
      <c r="Z11" s="92">
        <v>846720</v>
      </c>
      <c r="AA11" s="92"/>
      <c r="AB11" s="271">
        <f t="shared" si="7"/>
        <v>846720</v>
      </c>
      <c r="AC11" s="92">
        <v>846720</v>
      </c>
      <c r="AD11" s="48"/>
      <c r="AE11" s="47">
        <f t="shared" si="8"/>
        <v>0</v>
      </c>
      <c r="AF11" s="92"/>
      <c r="AG11" s="92"/>
      <c r="AH11" s="271">
        <f t="shared" si="9"/>
        <v>0</v>
      </c>
      <c r="AI11" s="92"/>
      <c r="AJ11" s="92"/>
      <c r="AK11" s="271">
        <f t="shared" si="10"/>
        <v>0</v>
      </c>
      <c r="AL11" s="92"/>
      <c r="AM11" s="92"/>
      <c r="AN11" s="271">
        <f t="shared" si="11"/>
        <v>0</v>
      </c>
      <c r="AO11" s="92"/>
      <c r="AP11" s="92"/>
      <c r="AQ11" s="271">
        <f t="shared" si="12"/>
        <v>0</v>
      </c>
      <c r="AR11" s="92"/>
      <c r="AS11" s="92"/>
      <c r="AT11" s="271">
        <f t="shared" si="13"/>
        <v>846720</v>
      </c>
      <c r="AU11" s="92">
        <v>846720</v>
      </c>
      <c r="AV11" s="48"/>
      <c r="AW11" s="53">
        <v>2025</v>
      </c>
      <c r="AX11" s="92">
        <v>2029</v>
      </c>
      <c r="AY11" s="48"/>
    </row>
    <row r="12" spans="1:51" s="246" customFormat="1" ht="51" x14ac:dyDescent="0.25">
      <c r="B12" s="55">
        <v>1228</v>
      </c>
      <c r="C12" s="253">
        <v>31001</v>
      </c>
      <c r="D12" s="253" t="s">
        <v>937</v>
      </c>
      <c r="E12" s="249"/>
      <c r="F12" s="253" t="s">
        <v>938</v>
      </c>
      <c r="G12" s="271">
        <f t="shared" si="0"/>
        <v>0</v>
      </c>
      <c r="H12" s="92"/>
      <c r="I12" s="92"/>
      <c r="J12" s="271">
        <f t="shared" si="1"/>
        <v>0</v>
      </c>
      <c r="K12" s="92"/>
      <c r="L12" s="92"/>
      <c r="M12" s="271">
        <f t="shared" si="2"/>
        <v>0</v>
      </c>
      <c r="N12" s="92"/>
      <c r="O12" s="92"/>
      <c r="P12" s="271">
        <f t="shared" si="3"/>
        <v>0</v>
      </c>
      <c r="Q12" s="92"/>
      <c r="R12" s="92"/>
      <c r="S12" s="271">
        <f t="shared" si="4"/>
        <v>0</v>
      </c>
      <c r="T12" s="92"/>
      <c r="U12" s="92"/>
      <c r="V12" s="271">
        <f t="shared" si="5"/>
        <v>47040</v>
      </c>
      <c r="W12" s="92">
        <v>47040</v>
      </c>
      <c r="X12" s="92"/>
      <c r="Y12" s="271">
        <f t="shared" si="6"/>
        <v>235200</v>
      </c>
      <c r="Z12" s="92">
        <v>235200</v>
      </c>
      <c r="AA12" s="92"/>
      <c r="AB12" s="271">
        <f t="shared" si="7"/>
        <v>235200</v>
      </c>
      <c r="AC12" s="92">
        <v>235200</v>
      </c>
      <c r="AD12" s="48"/>
      <c r="AE12" s="47">
        <f t="shared" si="8"/>
        <v>0</v>
      </c>
      <c r="AF12" s="92"/>
      <c r="AG12" s="92"/>
      <c r="AH12" s="271">
        <f t="shared" si="9"/>
        <v>0</v>
      </c>
      <c r="AI12" s="92"/>
      <c r="AJ12" s="92"/>
      <c r="AK12" s="271">
        <f t="shared" si="10"/>
        <v>0</v>
      </c>
      <c r="AL12" s="92"/>
      <c r="AM12" s="92"/>
      <c r="AN12" s="271">
        <f t="shared" si="11"/>
        <v>0</v>
      </c>
      <c r="AO12" s="92"/>
      <c r="AP12" s="92"/>
      <c r="AQ12" s="271">
        <f t="shared" si="12"/>
        <v>0</v>
      </c>
      <c r="AR12" s="92"/>
      <c r="AS12" s="92"/>
      <c r="AT12" s="271">
        <f t="shared" si="13"/>
        <v>47040</v>
      </c>
      <c r="AU12" s="92">
        <v>47040</v>
      </c>
      <c r="AV12" s="48"/>
      <c r="AW12" s="53">
        <v>2025</v>
      </c>
      <c r="AX12" s="92">
        <v>2029</v>
      </c>
      <c r="AY12" s="48"/>
    </row>
    <row r="13" spans="1:51" s="246" customFormat="1" ht="63.75" x14ac:dyDescent="0.25">
      <c r="B13" s="55">
        <v>1228</v>
      </c>
      <c r="C13" s="253">
        <v>11002</v>
      </c>
      <c r="D13" s="253" t="s">
        <v>939</v>
      </c>
      <c r="E13" s="249"/>
      <c r="F13" s="253" t="s">
        <v>249</v>
      </c>
      <c r="G13" s="271">
        <f t="shared" si="0"/>
        <v>0</v>
      </c>
      <c r="H13" s="92"/>
      <c r="I13" s="92"/>
      <c r="J13" s="271">
        <f t="shared" si="1"/>
        <v>0</v>
      </c>
      <c r="K13" s="92"/>
      <c r="L13" s="92"/>
      <c r="M13" s="271">
        <f t="shared" si="2"/>
        <v>0</v>
      </c>
      <c r="N13" s="92"/>
      <c r="O13" s="92"/>
      <c r="P13" s="271">
        <f t="shared" si="3"/>
        <v>0</v>
      </c>
      <c r="Q13" s="92"/>
      <c r="R13" s="92"/>
      <c r="S13" s="271">
        <f t="shared" si="4"/>
        <v>0</v>
      </c>
      <c r="T13" s="92"/>
      <c r="U13" s="92"/>
      <c r="V13" s="271">
        <f t="shared" si="5"/>
        <v>1604050</v>
      </c>
      <c r="W13" s="92">
        <v>1604050</v>
      </c>
      <c r="X13" s="92"/>
      <c r="Y13" s="271">
        <f t="shared" si="6"/>
        <v>2048590</v>
      </c>
      <c r="Z13" s="92">
        <v>2048590</v>
      </c>
      <c r="AA13" s="92"/>
      <c r="AB13" s="271">
        <f t="shared" si="7"/>
        <v>1653450</v>
      </c>
      <c r="AC13" s="92">
        <v>1653450</v>
      </c>
      <c r="AD13" s="48"/>
      <c r="AE13" s="47">
        <f t="shared" si="8"/>
        <v>0</v>
      </c>
      <c r="AF13" s="92"/>
      <c r="AG13" s="92"/>
      <c r="AH13" s="271">
        <f t="shared" si="9"/>
        <v>0</v>
      </c>
      <c r="AI13" s="92"/>
      <c r="AJ13" s="92"/>
      <c r="AK13" s="271">
        <f t="shared" si="10"/>
        <v>0</v>
      </c>
      <c r="AL13" s="92"/>
      <c r="AM13" s="92"/>
      <c r="AN13" s="271">
        <f t="shared" si="11"/>
        <v>0</v>
      </c>
      <c r="AO13" s="92"/>
      <c r="AP13" s="92"/>
      <c r="AQ13" s="271">
        <f t="shared" si="12"/>
        <v>0</v>
      </c>
      <c r="AR13" s="92"/>
      <c r="AS13" s="92"/>
      <c r="AT13" s="271">
        <f t="shared" si="13"/>
        <v>1604050</v>
      </c>
      <c r="AU13" s="92">
        <v>1604050</v>
      </c>
      <c r="AV13" s="48"/>
      <c r="AW13" s="53">
        <v>2025</v>
      </c>
      <c r="AX13" s="92">
        <v>2029</v>
      </c>
      <c r="AY13" s="48"/>
    </row>
    <row r="14" spans="1:51" x14ac:dyDescent="0.25">
      <c r="B14" s="55"/>
      <c r="C14" s="20"/>
      <c r="D14" s="20"/>
      <c r="E14" s="34"/>
      <c r="F14" s="20"/>
      <c r="G14" s="65">
        <f>H14+I14</f>
        <v>0</v>
      </c>
      <c r="H14" s="63"/>
      <c r="I14" s="63"/>
      <c r="J14" s="65">
        <f>K14+L14</f>
        <v>0</v>
      </c>
      <c r="K14" s="63"/>
      <c r="L14" s="63"/>
      <c r="M14" s="65">
        <f>N14+O14</f>
        <v>0</v>
      </c>
      <c r="N14" s="63"/>
      <c r="O14" s="63"/>
      <c r="P14" s="65">
        <f>Q14+R14</f>
        <v>0</v>
      </c>
      <c r="Q14" s="63"/>
      <c r="R14" s="63"/>
      <c r="S14" s="65">
        <f>T14+U14</f>
        <v>0</v>
      </c>
      <c r="T14" s="63"/>
      <c r="U14" s="63"/>
      <c r="V14" s="65">
        <f>W14+X14</f>
        <v>0</v>
      </c>
      <c r="W14" s="63"/>
      <c r="X14" s="63"/>
      <c r="Y14" s="65">
        <f>Z14+AA14</f>
        <v>0</v>
      </c>
      <c r="Z14" s="63"/>
      <c r="AA14" s="63"/>
      <c r="AB14" s="65">
        <f>AC14+AD14</f>
        <v>0</v>
      </c>
      <c r="AC14" s="63"/>
      <c r="AD14" s="48"/>
      <c r="AE14" s="47">
        <f>AF14+AG14</f>
        <v>0</v>
      </c>
      <c r="AF14" s="63"/>
      <c r="AG14" s="63"/>
      <c r="AH14" s="65">
        <f>AI14+AJ14</f>
        <v>0</v>
      </c>
      <c r="AI14" s="63"/>
      <c r="AJ14" s="63"/>
      <c r="AK14" s="65">
        <f>AL14+AM14</f>
        <v>0</v>
      </c>
      <c r="AL14" s="63"/>
      <c r="AM14" s="63"/>
      <c r="AN14" s="65">
        <f>AO14+AP14</f>
        <v>0</v>
      </c>
      <c r="AO14" s="63"/>
      <c r="AP14" s="63"/>
      <c r="AQ14" s="65">
        <f>AR14+AS14</f>
        <v>0</v>
      </c>
      <c r="AR14" s="63"/>
      <c r="AS14" s="63"/>
      <c r="AT14" s="65">
        <f>AU14+AV14</f>
        <v>0</v>
      </c>
      <c r="AU14" s="63"/>
      <c r="AV14" s="48"/>
      <c r="AW14" s="53"/>
      <c r="AX14" s="63"/>
      <c r="AY14" s="48"/>
    </row>
    <row r="15" spans="1:51" x14ac:dyDescent="0.25">
      <c r="B15" s="55"/>
      <c r="C15" s="20"/>
      <c r="D15" s="20"/>
      <c r="E15" s="34"/>
      <c r="F15" s="20"/>
      <c r="G15" s="65">
        <f t="shared" ref="G15:G22" si="14">H15+I15</f>
        <v>0</v>
      </c>
      <c r="H15" s="63"/>
      <c r="I15" s="63"/>
      <c r="J15" s="65">
        <f t="shared" ref="J15:J22" si="15">K15+L15</f>
        <v>0</v>
      </c>
      <c r="K15" s="63"/>
      <c r="L15" s="63"/>
      <c r="M15" s="65">
        <f t="shared" ref="M15:M22" si="16">N15+O15</f>
        <v>0</v>
      </c>
      <c r="N15" s="63"/>
      <c r="O15" s="63"/>
      <c r="P15" s="65">
        <f t="shared" ref="P15:P22" si="17">Q15+R15</f>
        <v>0</v>
      </c>
      <c r="Q15" s="63"/>
      <c r="R15" s="63"/>
      <c r="S15" s="65">
        <f t="shared" ref="S15:S22" si="18">T15+U15</f>
        <v>0</v>
      </c>
      <c r="T15" s="63"/>
      <c r="U15" s="63"/>
      <c r="V15" s="65">
        <f t="shared" ref="V15:V22" si="19">W15+X15</f>
        <v>0</v>
      </c>
      <c r="W15" s="63"/>
      <c r="X15" s="63"/>
      <c r="Y15" s="65">
        <f t="shared" ref="Y15:Y22" si="20">Z15+AA15</f>
        <v>0</v>
      </c>
      <c r="Z15" s="63"/>
      <c r="AA15" s="63"/>
      <c r="AB15" s="65">
        <f t="shared" ref="AB15:AB22" si="21">AC15+AD15</f>
        <v>0</v>
      </c>
      <c r="AC15" s="63"/>
      <c r="AD15" s="48"/>
      <c r="AE15" s="47">
        <f t="shared" ref="AE15:AE22" si="22">AF15+AG15</f>
        <v>0</v>
      </c>
      <c r="AF15" s="63"/>
      <c r="AG15" s="63"/>
      <c r="AH15" s="65">
        <f t="shared" ref="AH15:AH22" si="23">AI15+AJ15</f>
        <v>0</v>
      </c>
      <c r="AI15" s="63"/>
      <c r="AJ15" s="63"/>
      <c r="AK15" s="65">
        <f t="shared" ref="AK15:AK22" si="24">AL15+AM15</f>
        <v>0</v>
      </c>
      <c r="AL15" s="63"/>
      <c r="AM15" s="63"/>
      <c r="AN15" s="65">
        <f t="shared" ref="AN15:AN22" si="25">AO15+AP15</f>
        <v>0</v>
      </c>
      <c r="AO15" s="63"/>
      <c r="AP15" s="63"/>
      <c r="AQ15" s="65">
        <f t="shared" ref="AQ15:AQ22" si="26">AR15+AS15</f>
        <v>0</v>
      </c>
      <c r="AR15" s="63"/>
      <c r="AS15" s="63"/>
      <c r="AT15" s="65">
        <f t="shared" ref="AT15:AT22" si="27">AU15+AV15</f>
        <v>0</v>
      </c>
      <c r="AU15" s="63"/>
      <c r="AV15" s="48"/>
      <c r="AW15" s="53"/>
      <c r="AX15" s="63"/>
      <c r="AY15" s="48"/>
    </row>
    <row r="16" spans="1:51" x14ac:dyDescent="0.25">
      <c r="B16" s="55"/>
      <c r="C16" s="20"/>
      <c r="D16" s="20"/>
      <c r="E16" s="21"/>
      <c r="F16" s="20"/>
      <c r="G16" s="65">
        <f t="shared" si="14"/>
        <v>0</v>
      </c>
      <c r="H16" s="63"/>
      <c r="I16" s="63"/>
      <c r="J16" s="65">
        <f t="shared" si="15"/>
        <v>0</v>
      </c>
      <c r="K16" s="63"/>
      <c r="L16" s="63"/>
      <c r="M16" s="65">
        <f t="shared" si="16"/>
        <v>0</v>
      </c>
      <c r="N16" s="63"/>
      <c r="O16" s="63"/>
      <c r="P16" s="65">
        <f t="shared" si="17"/>
        <v>0</v>
      </c>
      <c r="Q16" s="63"/>
      <c r="R16" s="63"/>
      <c r="S16" s="65">
        <f t="shared" si="18"/>
        <v>0</v>
      </c>
      <c r="T16" s="63"/>
      <c r="U16" s="63"/>
      <c r="V16" s="65">
        <f t="shared" si="19"/>
        <v>0</v>
      </c>
      <c r="W16" s="63"/>
      <c r="X16" s="63"/>
      <c r="Y16" s="65">
        <f t="shared" si="20"/>
        <v>0</v>
      </c>
      <c r="Z16" s="63"/>
      <c r="AA16" s="63"/>
      <c r="AB16" s="65">
        <f t="shared" si="21"/>
        <v>0</v>
      </c>
      <c r="AC16" s="63"/>
      <c r="AD16" s="48"/>
      <c r="AE16" s="47">
        <f t="shared" si="22"/>
        <v>0</v>
      </c>
      <c r="AF16" s="63"/>
      <c r="AG16" s="63"/>
      <c r="AH16" s="65">
        <f t="shared" si="23"/>
        <v>0</v>
      </c>
      <c r="AI16" s="63"/>
      <c r="AJ16" s="63"/>
      <c r="AK16" s="65">
        <f t="shared" si="24"/>
        <v>0</v>
      </c>
      <c r="AL16" s="63"/>
      <c r="AM16" s="63"/>
      <c r="AN16" s="65">
        <f t="shared" si="25"/>
        <v>0</v>
      </c>
      <c r="AO16" s="63"/>
      <c r="AP16" s="63"/>
      <c r="AQ16" s="65">
        <f t="shared" si="26"/>
        <v>0</v>
      </c>
      <c r="AR16" s="63"/>
      <c r="AS16" s="63"/>
      <c r="AT16" s="65">
        <f t="shared" si="27"/>
        <v>0</v>
      </c>
      <c r="AU16" s="63"/>
      <c r="AV16" s="48"/>
      <c r="AW16" s="53"/>
      <c r="AX16" s="63"/>
      <c r="AY16" s="48"/>
    </row>
    <row r="17" spans="1:51" x14ac:dyDescent="0.25">
      <c r="B17" s="55"/>
      <c r="C17" s="20"/>
      <c r="D17" s="20"/>
      <c r="E17" s="21"/>
      <c r="F17" s="20"/>
      <c r="G17" s="65">
        <f t="shared" si="14"/>
        <v>0</v>
      </c>
      <c r="H17" s="63"/>
      <c r="I17" s="63"/>
      <c r="J17" s="65">
        <f t="shared" si="15"/>
        <v>0</v>
      </c>
      <c r="K17" s="63"/>
      <c r="L17" s="63"/>
      <c r="M17" s="65">
        <f t="shared" si="16"/>
        <v>0</v>
      </c>
      <c r="N17" s="63"/>
      <c r="O17" s="63"/>
      <c r="P17" s="65">
        <f t="shared" si="17"/>
        <v>0</v>
      </c>
      <c r="Q17" s="63"/>
      <c r="R17" s="63"/>
      <c r="S17" s="65">
        <f t="shared" si="18"/>
        <v>0</v>
      </c>
      <c r="T17" s="63"/>
      <c r="U17" s="63"/>
      <c r="V17" s="65">
        <f t="shared" si="19"/>
        <v>0</v>
      </c>
      <c r="W17" s="63"/>
      <c r="X17" s="63"/>
      <c r="Y17" s="65">
        <f t="shared" si="20"/>
        <v>0</v>
      </c>
      <c r="Z17" s="63"/>
      <c r="AA17" s="63"/>
      <c r="AB17" s="65">
        <f t="shared" si="21"/>
        <v>0</v>
      </c>
      <c r="AC17" s="63"/>
      <c r="AD17" s="48"/>
      <c r="AE17" s="47">
        <f t="shared" si="22"/>
        <v>0</v>
      </c>
      <c r="AF17" s="63"/>
      <c r="AG17" s="63"/>
      <c r="AH17" s="65">
        <f t="shared" si="23"/>
        <v>0</v>
      </c>
      <c r="AI17" s="63"/>
      <c r="AJ17" s="63"/>
      <c r="AK17" s="65">
        <f t="shared" si="24"/>
        <v>0</v>
      </c>
      <c r="AL17" s="63"/>
      <c r="AM17" s="63"/>
      <c r="AN17" s="65">
        <f t="shared" si="25"/>
        <v>0</v>
      </c>
      <c r="AO17" s="63"/>
      <c r="AP17" s="63"/>
      <c r="AQ17" s="65">
        <f t="shared" si="26"/>
        <v>0</v>
      </c>
      <c r="AR17" s="63"/>
      <c r="AS17" s="63"/>
      <c r="AT17" s="65">
        <f t="shared" si="27"/>
        <v>0</v>
      </c>
      <c r="AU17" s="63"/>
      <c r="AV17" s="48"/>
      <c r="AW17" s="53"/>
      <c r="AX17" s="63"/>
      <c r="AY17" s="48"/>
    </row>
    <row r="18" spans="1:51" x14ac:dyDescent="0.25">
      <c r="B18" s="55"/>
      <c r="C18" s="20"/>
      <c r="D18" s="20"/>
      <c r="E18" s="21"/>
      <c r="F18" s="20"/>
      <c r="G18" s="65">
        <f t="shared" si="14"/>
        <v>0</v>
      </c>
      <c r="H18" s="63"/>
      <c r="I18" s="63"/>
      <c r="J18" s="65">
        <f t="shared" si="15"/>
        <v>0</v>
      </c>
      <c r="K18" s="63"/>
      <c r="L18" s="63"/>
      <c r="M18" s="65">
        <f t="shared" si="16"/>
        <v>0</v>
      </c>
      <c r="N18" s="63"/>
      <c r="O18" s="63"/>
      <c r="P18" s="65">
        <f t="shared" si="17"/>
        <v>0</v>
      </c>
      <c r="Q18" s="63"/>
      <c r="R18" s="63"/>
      <c r="S18" s="65">
        <f t="shared" si="18"/>
        <v>0</v>
      </c>
      <c r="T18" s="63"/>
      <c r="U18" s="63"/>
      <c r="V18" s="65">
        <f t="shared" si="19"/>
        <v>0</v>
      </c>
      <c r="W18" s="63"/>
      <c r="X18" s="63"/>
      <c r="Y18" s="65">
        <f t="shared" si="20"/>
        <v>0</v>
      </c>
      <c r="Z18" s="63"/>
      <c r="AA18" s="63"/>
      <c r="AB18" s="65">
        <f t="shared" si="21"/>
        <v>0</v>
      </c>
      <c r="AC18" s="63"/>
      <c r="AD18" s="48"/>
      <c r="AE18" s="47">
        <f t="shared" si="22"/>
        <v>0</v>
      </c>
      <c r="AF18" s="63"/>
      <c r="AG18" s="63"/>
      <c r="AH18" s="65">
        <f t="shared" si="23"/>
        <v>0</v>
      </c>
      <c r="AI18" s="63"/>
      <c r="AJ18" s="63"/>
      <c r="AK18" s="65">
        <f t="shared" si="24"/>
        <v>0</v>
      </c>
      <c r="AL18" s="63"/>
      <c r="AM18" s="63"/>
      <c r="AN18" s="65">
        <f t="shared" si="25"/>
        <v>0</v>
      </c>
      <c r="AO18" s="63"/>
      <c r="AP18" s="63"/>
      <c r="AQ18" s="65">
        <f t="shared" si="26"/>
        <v>0</v>
      </c>
      <c r="AR18" s="63"/>
      <c r="AS18" s="63"/>
      <c r="AT18" s="65">
        <f t="shared" si="27"/>
        <v>0</v>
      </c>
      <c r="AU18" s="63"/>
      <c r="AV18" s="48"/>
      <c r="AW18" s="53"/>
      <c r="AX18" s="63"/>
      <c r="AY18" s="48"/>
    </row>
    <row r="19" spans="1:51" x14ac:dyDescent="0.25">
      <c r="B19" s="55"/>
      <c r="C19" s="20"/>
      <c r="D19" s="20"/>
      <c r="E19" s="21"/>
      <c r="F19" s="20"/>
      <c r="G19" s="65">
        <f t="shared" si="14"/>
        <v>0</v>
      </c>
      <c r="H19" s="63"/>
      <c r="I19" s="63"/>
      <c r="J19" s="65">
        <f t="shared" si="15"/>
        <v>0</v>
      </c>
      <c r="K19" s="63"/>
      <c r="L19" s="63"/>
      <c r="M19" s="65">
        <f t="shared" si="16"/>
        <v>0</v>
      </c>
      <c r="N19" s="63"/>
      <c r="O19" s="63"/>
      <c r="P19" s="65">
        <f t="shared" si="17"/>
        <v>0</v>
      </c>
      <c r="Q19" s="63"/>
      <c r="R19" s="63"/>
      <c r="S19" s="65">
        <f t="shared" si="18"/>
        <v>0</v>
      </c>
      <c r="T19" s="63"/>
      <c r="U19" s="63"/>
      <c r="V19" s="65">
        <f t="shared" si="19"/>
        <v>0</v>
      </c>
      <c r="W19" s="63"/>
      <c r="X19" s="63"/>
      <c r="Y19" s="65">
        <f t="shared" si="20"/>
        <v>0</v>
      </c>
      <c r="Z19" s="63"/>
      <c r="AA19" s="63"/>
      <c r="AB19" s="65">
        <f t="shared" si="21"/>
        <v>0</v>
      </c>
      <c r="AC19" s="63"/>
      <c r="AD19" s="48"/>
      <c r="AE19" s="47">
        <f t="shared" si="22"/>
        <v>0</v>
      </c>
      <c r="AF19" s="63"/>
      <c r="AG19" s="63"/>
      <c r="AH19" s="65">
        <f t="shared" si="23"/>
        <v>0</v>
      </c>
      <c r="AI19" s="63"/>
      <c r="AJ19" s="63"/>
      <c r="AK19" s="65">
        <f t="shared" si="24"/>
        <v>0</v>
      </c>
      <c r="AL19" s="63"/>
      <c r="AM19" s="63"/>
      <c r="AN19" s="65">
        <f t="shared" si="25"/>
        <v>0</v>
      </c>
      <c r="AO19" s="63"/>
      <c r="AP19" s="63"/>
      <c r="AQ19" s="65">
        <f t="shared" si="26"/>
        <v>0</v>
      </c>
      <c r="AR19" s="63"/>
      <c r="AS19" s="63"/>
      <c r="AT19" s="65">
        <f t="shared" si="27"/>
        <v>0</v>
      </c>
      <c r="AU19" s="63"/>
      <c r="AV19" s="48"/>
      <c r="AW19" s="53"/>
      <c r="AX19" s="63"/>
      <c r="AY19" s="48"/>
    </row>
    <row r="20" spans="1:51" x14ac:dyDescent="0.25">
      <c r="B20" s="55"/>
      <c r="C20" s="20"/>
      <c r="D20" s="20"/>
      <c r="E20" s="21"/>
      <c r="F20" s="20"/>
      <c r="G20" s="65">
        <f t="shared" si="14"/>
        <v>0</v>
      </c>
      <c r="H20" s="63"/>
      <c r="I20" s="63"/>
      <c r="J20" s="65">
        <f t="shared" si="15"/>
        <v>0</v>
      </c>
      <c r="K20" s="63"/>
      <c r="L20" s="63"/>
      <c r="M20" s="65">
        <f t="shared" si="16"/>
        <v>0</v>
      </c>
      <c r="N20" s="63"/>
      <c r="O20" s="63"/>
      <c r="P20" s="65">
        <f t="shared" si="17"/>
        <v>0</v>
      </c>
      <c r="Q20" s="63"/>
      <c r="R20" s="63"/>
      <c r="S20" s="65">
        <f t="shared" si="18"/>
        <v>0</v>
      </c>
      <c r="T20" s="63"/>
      <c r="U20" s="63"/>
      <c r="V20" s="65">
        <f t="shared" si="19"/>
        <v>0</v>
      </c>
      <c r="W20" s="63"/>
      <c r="X20" s="63"/>
      <c r="Y20" s="65">
        <f t="shared" si="20"/>
        <v>0</v>
      </c>
      <c r="Z20" s="63"/>
      <c r="AA20" s="63"/>
      <c r="AB20" s="65">
        <f t="shared" si="21"/>
        <v>0</v>
      </c>
      <c r="AC20" s="63"/>
      <c r="AD20" s="48"/>
      <c r="AE20" s="47">
        <f t="shared" si="22"/>
        <v>0</v>
      </c>
      <c r="AF20" s="63"/>
      <c r="AG20" s="63"/>
      <c r="AH20" s="65">
        <f t="shared" si="23"/>
        <v>0</v>
      </c>
      <c r="AI20" s="63"/>
      <c r="AJ20" s="63"/>
      <c r="AK20" s="65">
        <f t="shared" si="24"/>
        <v>0</v>
      </c>
      <c r="AL20" s="63"/>
      <c r="AM20" s="63"/>
      <c r="AN20" s="65">
        <f t="shared" si="25"/>
        <v>0</v>
      </c>
      <c r="AO20" s="63"/>
      <c r="AP20" s="63"/>
      <c r="AQ20" s="65">
        <f t="shared" si="26"/>
        <v>0</v>
      </c>
      <c r="AR20" s="63"/>
      <c r="AS20" s="63"/>
      <c r="AT20" s="65">
        <f t="shared" si="27"/>
        <v>0</v>
      </c>
      <c r="AU20" s="63"/>
      <c r="AV20" s="48"/>
      <c r="AW20" s="53"/>
      <c r="AX20" s="63"/>
      <c r="AY20" s="48"/>
    </row>
    <row r="21" spans="1:51" x14ac:dyDescent="0.25">
      <c r="B21" s="55"/>
      <c r="C21" s="20"/>
      <c r="D21" s="20"/>
      <c r="E21" s="21"/>
      <c r="F21" s="20"/>
      <c r="G21" s="65">
        <f t="shared" si="14"/>
        <v>0</v>
      </c>
      <c r="H21" s="63"/>
      <c r="I21" s="63"/>
      <c r="J21" s="65">
        <f t="shared" si="15"/>
        <v>0</v>
      </c>
      <c r="K21" s="63"/>
      <c r="L21" s="63"/>
      <c r="M21" s="65">
        <f t="shared" si="16"/>
        <v>0</v>
      </c>
      <c r="N21" s="63"/>
      <c r="O21" s="63"/>
      <c r="P21" s="65">
        <f t="shared" si="17"/>
        <v>0</v>
      </c>
      <c r="Q21" s="63"/>
      <c r="R21" s="63"/>
      <c r="S21" s="65">
        <f t="shared" si="18"/>
        <v>0</v>
      </c>
      <c r="T21" s="63"/>
      <c r="U21" s="63"/>
      <c r="V21" s="65">
        <f t="shared" si="19"/>
        <v>0</v>
      </c>
      <c r="W21" s="63"/>
      <c r="X21" s="63"/>
      <c r="Y21" s="65">
        <f t="shared" si="20"/>
        <v>0</v>
      </c>
      <c r="Z21" s="63"/>
      <c r="AA21" s="63"/>
      <c r="AB21" s="65">
        <f t="shared" si="21"/>
        <v>0</v>
      </c>
      <c r="AC21" s="63"/>
      <c r="AD21" s="48"/>
      <c r="AE21" s="47">
        <f t="shared" si="22"/>
        <v>0</v>
      </c>
      <c r="AF21" s="63"/>
      <c r="AG21" s="63"/>
      <c r="AH21" s="65">
        <f t="shared" si="23"/>
        <v>0</v>
      </c>
      <c r="AI21" s="63"/>
      <c r="AJ21" s="63"/>
      <c r="AK21" s="65">
        <f t="shared" si="24"/>
        <v>0</v>
      </c>
      <c r="AL21" s="63"/>
      <c r="AM21" s="63"/>
      <c r="AN21" s="65">
        <f t="shared" si="25"/>
        <v>0</v>
      </c>
      <c r="AO21" s="63"/>
      <c r="AP21" s="63"/>
      <c r="AQ21" s="65">
        <f t="shared" si="26"/>
        <v>0</v>
      </c>
      <c r="AR21" s="63"/>
      <c r="AS21" s="63"/>
      <c r="AT21" s="65">
        <f t="shared" si="27"/>
        <v>0</v>
      </c>
      <c r="AU21" s="63"/>
      <c r="AV21" s="48"/>
      <c r="AW21" s="53"/>
      <c r="AX21" s="63"/>
      <c r="AY21" s="48"/>
    </row>
    <row r="22" spans="1:51" x14ac:dyDescent="0.25">
      <c r="B22" s="56"/>
      <c r="C22" s="33"/>
      <c r="D22" s="33"/>
      <c r="E22" s="34"/>
      <c r="F22" s="33"/>
      <c r="G22" s="65">
        <f t="shared" si="14"/>
        <v>0</v>
      </c>
      <c r="H22" s="63"/>
      <c r="I22" s="63"/>
      <c r="J22" s="65">
        <f t="shared" si="15"/>
        <v>0</v>
      </c>
      <c r="K22" s="63"/>
      <c r="L22" s="63"/>
      <c r="M22" s="65">
        <f t="shared" si="16"/>
        <v>0</v>
      </c>
      <c r="N22" s="63"/>
      <c r="O22" s="63"/>
      <c r="P22" s="65">
        <f t="shared" si="17"/>
        <v>0</v>
      </c>
      <c r="Q22" s="63"/>
      <c r="R22" s="63"/>
      <c r="S22" s="65">
        <f t="shared" si="18"/>
        <v>0</v>
      </c>
      <c r="T22" s="63"/>
      <c r="U22" s="63"/>
      <c r="V22" s="65">
        <f t="shared" si="19"/>
        <v>0</v>
      </c>
      <c r="W22" s="63"/>
      <c r="X22" s="63"/>
      <c r="Y22" s="65">
        <f t="shared" si="20"/>
        <v>0</v>
      </c>
      <c r="Z22" s="63"/>
      <c r="AA22" s="63"/>
      <c r="AB22" s="65">
        <f t="shared" si="21"/>
        <v>0</v>
      </c>
      <c r="AC22" s="63"/>
      <c r="AD22" s="48"/>
      <c r="AE22" s="47">
        <f t="shared" si="22"/>
        <v>0</v>
      </c>
      <c r="AF22" s="63"/>
      <c r="AG22" s="63"/>
      <c r="AH22" s="65">
        <f t="shared" si="23"/>
        <v>0</v>
      </c>
      <c r="AI22" s="63"/>
      <c r="AJ22" s="63"/>
      <c r="AK22" s="65">
        <f t="shared" si="24"/>
        <v>0</v>
      </c>
      <c r="AL22" s="63"/>
      <c r="AM22" s="63"/>
      <c r="AN22" s="65">
        <f t="shared" si="25"/>
        <v>0</v>
      </c>
      <c r="AO22" s="63"/>
      <c r="AP22" s="63"/>
      <c r="AQ22" s="65">
        <f t="shared" si="26"/>
        <v>0</v>
      </c>
      <c r="AR22" s="63"/>
      <c r="AS22" s="63"/>
      <c r="AT22" s="65">
        <f t="shared" si="27"/>
        <v>0</v>
      </c>
      <c r="AU22" s="63"/>
      <c r="AV22" s="48"/>
      <c r="AW22" s="53"/>
      <c r="AX22" s="63"/>
      <c r="AY22" s="48"/>
    </row>
    <row r="23" spans="1:51" ht="17.25" x14ac:dyDescent="0.25">
      <c r="A23" s="31"/>
      <c r="B23" s="349" t="s">
        <v>43</v>
      </c>
      <c r="C23" s="350"/>
      <c r="D23" s="350"/>
      <c r="E23" s="350"/>
      <c r="F23" s="350"/>
      <c r="G23" s="35">
        <f t="shared" ref="G23:AV23" si="28">SUM(G14:G22)</f>
        <v>0</v>
      </c>
      <c r="H23" s="35">
        <f t="shared" si="28"/>
        <v>0</v>
      </c>
      <c r="I23" s="35">
        <f t="shared" si="28"/>
        <v>0</v>
      </c>
      <c r="J23" s="35">
        <f t="shared" si="28"/>
        <v>0</v>
      </c>
      <c r="K23" s="35">
        <f t="shared" si="28"/>
        <v>0</v>
      </c>
      <c r="L23" s="35">
        <f t="shared" si="28"/>
        <v>0</v>
      </c>
      <c r="M23" s="35">
        <f t="shared" si="28"/>
        <v>0</v>
      </c>
      <c r="N23" s="35">
        <f t="shared" si="28"/>
        <v>0</v>
      </c>
      <c r="O23" s="35">
        <f t="shared" si="28"/>
        <v>0</v>
      </c>
      <c r="P23" s="35">
        <f t="shared" si="28"/>
        <v>0</v>
      </c>
      <c r="Q23" s="35">
        <f t="shared" si="28"/>
        <v>0</v>
      </c>
      <c r="R23" s="35">
        <f t="shared" si="28"/>
        <v>0</v>
      </c>
      <c r="S23" s="35">
        <f t="shared" si="28"/>
        <v>0</v>
      </c>
      <c r="T23" s="35">
        <f t="shared" si="28"/>
        <v>0</v>
      </c>
      <c r="U23" s="35">
        <f t="shared" si="28"/>
        <v>0</v>
      </c>
      <c r="V23" s="35">
        <f t="shared" si="28"/>
        <v>0</v>
      </c>
      <c r="W23" s="35">
        <f t="shared" si="28"/>
        <v>0</v>
      </c>
      <c r="X23" s="35">
        <f t="shared" si="28"/>
        <v>0</v>
      </c>
      <c r="Y23" s="35">
        <f t="shared" si="28"/>
        <v>0</v>
      </c>
      <c r="Z23" s="35">
        <f t="shared" si="28"/>
        <v>0</v>
      </c>
      <c r="AA23" s="35">
        <f t="shared" si="28"/>
        <v>0</v>
      </c>
      <c r="AB23" s="35">
        <f t="shared" si="28"/>
        <v>0</v>
      </c>
      <c r="AC23" s="35">
        <f t="shared" si="28"/>
        <v>0</v>
      </c>
      <c r="AD23" s="49">
        <f t="shared" si="28"/>
        <v>0</v>
      </c>
      <c r="AE23" s="47">
        <f t="shared" si="28"/>
        <v>0</v>
      </c>
      <c r="AF23" s="35">
        <f t="shared" si="28"/>
        <v>0</v>
      </c>
      <c r="AG23" s="35">
        <f t="shared" si="28"/>
        <v>0</v>
      </c>
      <c r="AH23" s="35">
        <f t="shared" si="28"/>
        <v>0</v>
      </c>
      <c r="AI23" s="35">
        <f t="shared" si="28"/>
        <v>0</v>
      </c>
      <c r="AJ23" s="35">
        <f t="shared" si="28"/>
        <v>0</v>
      </c>
      <c r="AK23" s="35">
        <f t="shared" si="28"/>
        <v>0</v>
      </c>
      <c r="AL23" s="35">
        <f t="shared" si="28"/>
        <v>0</v>
      </c>
      <c r="AM23" s="35">
        <f t="shared" si="28"/>
        <v>0</v>
      </c>
      <c r="AN23" s="35">
        <f t="shared" si="28"/>
        <v>0</v>
      </c>
      <c r="AO23" s="35">
        <f t="shared" si="28"/>
        <v>0</v>
      </c>
      <c r="AP23" s="35">
        <f t="shared" si="28"/>
        <v>0</v>
      </c>
      <c r="AQ23" s="35">
        <f t="shared" si="28"/>
        <v>0</v>
      </c>
      <c r="AR23" s="35">
        <f t="shared" si="28"/>
        <v>0</v>
      </c>
      <c r="AS23" s="35">
        <f t="shared" si="28"/>
        <v>0</v>
      </c>
      <c r="AT23" s="35">
        <f t="shared" si="28"/>
        <v>0</v>
      </c>
      <c r="AU23" s="35">
        <f t="shared" si="28"/>
        <v>0</v>
      </c>
      <c r="AV23" s="49">
        <f t="shared" si="28"/>
        <v>0</v>
      </c>
      <c r="AW23" s="47" t="s">
        <v>45</v>
      </c>
      <c r="AX23" s="35" t="s">
        <v>45</v>
      </c>
      <c r="AY23" s="49" t="s">
        <v>45</v>
      </c>
    </row>
    <row r="24" spans="1:51" x14ac:dyDescent="0.25">
      <c r="B24" s="349" t="s">
        <v>25</v>
      </c>
      <c r="C24" s="350"/>
      <c r="D24" s="350"/>
      <c r="E24" s="350"/>
      <c r="F24" s="350"/>
      <c r="G24" s="35">
        <f t="shared" ref="G24:AV24" si="29">SUMIF($E14:$E22,"Վարկային ծրագիր",G14:G22)</f>
        <v>0</v>
      </c>
      <c r="H24" s="35">
        <f t="shared" si="29"/>
        <v>0</v>
      </c>
      <c r="I24" s="35">
        <f t="shared" si="29"/>
        <v>0</v>
      </c>
      <c r="J24" s="35">
        <f t="shared" si="29"/>
        <v>0</v>
      </c>
      <c r="K24" s="35">
        <f t="shared" si="29"/>
        <v>0</v>
      </c>
      <c r="L24" s="35">
        <f t="shared" si="29"/>
        <v>0</v>
      </c>
      <c r="M24" s="35">
        <f t="shared" si="29"/>
        <v>0</v>
      </c>
      <c r="N24" s="35">
        <f t="shared" si="29"/>
        <v>0</v>
      </c>
      <c r="O24" s="35">
        <f t="shared" si="29"/>
        <v>0</v>
      </c>
      <c r="P24" s="35">
        <f t="shared" si="29"/>
        <v>0</v>
      </c>
      <c r="Q24" s="35">
        <f t="shared" si="29"/>
        <v>0</v>
      </c>
      <c r="R24" s="35">
        <f t="shared" si="29"/>
        <v>0</v>
      </c>
      <c r="S24" s="35">
        <f t="shared" si="29"/>
        <v>0</v>
      </c>
      <c r="T24" s="35">
        <f t="shared" si="29"/>
        <v>0</v>
      </c>
      <c r="U24" s="35">
        <f t="shared" si="29"/>
        <v>0</v>
      </c>
      <c r="V24" s="35">
        <f t="shared" si="29"/>
        <v>0</v>
      </c>
      <c r="W24" s="35">
        <f t="shared" si="29"/>
        <v>0</v>
      </c>
      <c r="X24" s="35">
        <f t="shared" si="29"/>
        <v>0</v>
      </c>
      <c r="Y24" s="35">
        <f t="shared" si="29"/>
        <v>0</v>
      </c>
      <c r="Z24" s="35">
        <f t="shared" si="29"/>
        <v>0</v>
      </c>
      <c r="AA24" s="35">
        <f t="shared" si="29"/>
        <v>0</v>
      </c>
      <c r="AB24" s="35">
        <f t="shared" si="29"/>
        <v>0</v>
      </c>
      <c r="AC24" s="35">
        <f t="shared" si="29"/>
        <v>0</v>
      </c>
      <c r="AD24" s="49">
        <f t="shared" si="29"/>
        <v>0</v>
      </c>
      <c r="AE24" s="47">
        <f t="shared" si="29"/>
        <v>0</v>
      </c>
      <c r="AF24" s="35">
        <f t="shared" si="29"/>
        <v>0</v>
      </c>
      <c r="AG24" s="35">
        <f t="shared" si="29"/>
        <v>0</v>
      </c>
      <c r="AH24" s="35">
        <f t="shared" si="29"/>
        <v>0</v>
      </c>
      <c r="AI24" s="35">
        <f t="shared" si="29"/>
        <v>0</v>
      </c>
      <c r="AJ24" s="35">
        <f t="shared" si="29"/>
        <v>0</v>
      </c>
      <c r="AK24" s="35">
        <f t="shared" si="29"/>
        <v>0</v>
      </c>
      <c r="AL24" s="35">
        <f t="shared" si="29"/>
        <v>0</v>
      </c>
      <c r="AM24" s="35">
        <f t="shared" si="29"/>
        <v>0</v>
      </c>
      <c r="AN24" s="35">
        <f t="shared" si="29"/>
        <v>0</v>
      </c>
      <c r="AO24" s="35">
        <f t="shared" si="29"/>
        <v>0</v>
      </c>
      <c r="AP24" s="35">
        <f t="shared" si="29"/>
        <v>0</v>
      </c>
      <c r="AQ24" s="35">
        <f t="shared" si="29"/>
        <v>0</v>
      </c>
      <c r="AR24" s="35">
        <f t="shared" si="29"/>
        <v>0</v>
      </c>
      <c r="AS24" s="35">
        <f t="shared" si="29"/>
        <v>0</v>
      </c>
      <c r="AT24" s="35">
        <f t="shared" si="29"/>
        <v>0</v>
      </c>
      <c r="AU24" s="35">
        <f t="shared" si="29"/>
        <v>0</v>
      </c>
      <c r="AV24" s="49">
        <f t="shared" si="29"/>
        <v>0</v>
      </c>
      <c r="AW24" s="47" t="s">
        <v>45</v>
      </c>
      <c r="AX24" s="35" t="s">
        <v>45</v>
      </c>
      <c r="AY24" s="49" t="s">
        <v>45</v>
      </c>
    </row>
    <row r="25" spans="1:51" x14ac:dyDescent="0.25">
      <c r="B25" s="349" t="s">
        <v>26</v>
      </c>
      <c r="C25" s="350"/>
      <c r="D25" s="350"/>
      <c r="E25" s="350"/>
      <c r="F25" s="350"/>
      <c r="G25" s="35">
        <f t="shared" ref="G25:AV25" si="30">SUMIF($E14:$E22,"Դրամաշնորհային ծրագիր",G14:G22)</f>
        <v>0</v>
      </c>
      <c r="H25" s="35">
        <f>SUMIF($E14:$E22,"Դրամաշնորհային ծրագիր",H14:H22)</f>
        <v>0</v>
      </c>
      <c r="I25" s="35">
        <f t="shared" si="30"/>
        <v>0</v>
      </c>
      <c r="J25" s="35">
        <f t="shared" si="30"/>
        <v>0</v>
      </c>
      <c r="K25" s="35">
        <f t="shared" si="30"/>
        <v>0</v>
      </c>
      <c r="L25" s="35">
        <f t="shared" si="30"/>
        <v>0</v>
      </c>
      <c r="M25" s="35">
        <f t="shared" si="30"/>
        <v>0</v>
      </c>
      <c r="N25" s="35">
        <f t="shared" si="30"/>
        <v>0</v>
      </c>
      <c r="O25" s="35">
        <f t="shared" si="30"/>
        <v>0</v>
      </c>
      <c r="P25" s="35">
        <f t="shared" si="30"/>
        <v>0</v>
      </c>
      <c r="Q25" s="35">
        <f t="shared" si="30"/>
        <v>0</v>
      </c>
      <c r="R25" s="35">
        <f t="shared" si="30"/>
        <v>0</v>
      </c>
      <c r="S25" s="35">
        <f t="shared" si="30"/>
        <v>0</v>
      </c>
      <c r="T25" s="35">
        <f t="shared" si="30"/>
        <v>0</v>
      </c>
      <c r="U25" s="35">
        <f t="shared" si="30"/>
        <v>0</v>
      </c>
      <c r="V25" s="35">
        <f t="shared" si="30"/>
        <v>0</v>
      </c>
      <c r="W25" s="35">
        <f t="shared" si="30"/>
        <v>0</v>
      </c>
      <c r="X25" s="35">
        <f t="shared" si="30"/>
        <v>0</v>
      </c>
      <c r="Y25" s="35">
        <f t="shared" si="30"/>
        <v>0</v>
      </c>
      <c r="Z25" s="35">
        <f t="shared" si="30"/>
        <v>0</v>
      </c>
      <c r="AA25" s="35">
        <f t="shared" si="30"/>
        <v>0</v>
      </c>
      <c r="AB25" s="35">
        <f t="shared" si="30"/>
        <v>0</v>
      </c>
      <c r="AC25" s="35">
        <f t="shared" si="30"/>
        <v>0</v>
      </c>
      <c r="AD25" s="49">
        <f t="shared" si="30"/>
        <v>0</v>
      </c>
      <c r="AE25" s="47">
        <f t="shared" si="30"/>
        <v>0</v>
      </c>
      <c r="AF25" s="35">
        <f t="shared" si="30"/>
        <v>0</v>
      </c>
      <c r="AG25" s="35">
        <f t="shared" si="30"/>
        <v>0</v>
      </c>
      <c r="AH25" s="35">
        <f t="shared" si="30"/>
        <v>0</v>
      </c>
      <c r="AI25" s="35">
        <f t="shared" si="30"/>
        <v>0</v>
      </c>
      <c r="AJ25" s="35">
        <f t="shared" si="30"/>
        <v>0</v>
      </c>
      <c r="AK25" s="35">
        <f t="shared" si="30"/>
        <v>0</v>
      </c>
      <c r="AL25" s="35">
        <f t="shared" si="30"/>
        <v>0</v>
      </c>
      <c r="AM25" s="35">
        <f t="shared" si="30"/>
        <v>0</v>
      </c>
      <c r="AN25" s="35">
        <f t="shared" si="30"/>
        <v>0</v>
      </c>
      <c r="AO25" s="35">
        <f t="shared" si="30"/>
        <v>0</v>
      </c>
      <c r="AP25" s="35">
        <f t="shared" si="30"/>
        <v>0</v>
      </c>
      <c r="AQ25" s="35">
        <f t="shared" si="30"/>
        <v>0</v>
      </c>
      <c r="AR25" s="35">
        <f t="shared" si="30"/>
        <v>0</v>
      </c>
      <c r="AS25" s="35">
        <f t="shared" si="30"/>
        <v>0</v>
      </c>
      <c r="AT25" s="35">
        <f t="shared" si="30"/>
        <v>0</v>
      </c>
      <c r="AU25" s="35">
        <f t="shared" si="30"/>
        <v>0</v>
      </c>
      <c r="AV25" s="49">
        <f t="shared" si="30"/>
        <v>0</v>
      </c>
      <c r="AW25" s="47" t="s">
        <v>45</v>
      </c>
      <c r="AX25" s="35" t="s">
        <v>45</v>
      </c>
      <c r="AY25" s="49" t="s">
        <v>45</v>
      </c>
    </row>
    <row r="26" spans="1:51" ht="17.25" customHeight="1" x14ac:dyDescent="0.25"/>
    <row r="28" spans="1:51" x14ac:dyDescent="0.25">
      <c r="B28" s="99" t="s">
        <v>228</v>
      </c>
      <c r="C28" s="76"/>
      <c r="D28" s="77"/>
      <c r="E28" s="79"/>
      <c r="F28" s="79"/>
      <c r="G28" s="79"/>
      <c r="H28" s="79"/>
    </row>
  </sheetData>
  <mergeCells count="26">
    <mergeCell ref="AH6:AV6"/>
    <mergeCell ref="AW6:AW8"/>
    <mergeCell ref="AX6:AX8"/>
    <mergeCell ref="AY6:AY8"/>
    <mergeCell ref="AH7:AJ7"/>
    <mergeCell ref="AK7:AM7"/>
    <mergeCell ref="AN7:AP7"/>
    <mergeCell ref="AQ7:AS7"/>
    <mergeCell ref="AT7:AV7"/>
    <mergeCell ref="B25:F25"/>
    <mergeCell ref="V6:AD6"/>
    <mergeCell ref="D6:D8"/>
    <mergeCell ref="F6:F8"/>
    <mergeCell ref="B6:C7"/>
    <mergeCell ref="G6:I7"/>
    <mergeCell ref="J6:L7"/>
    <mergeCell ref="M6:O7"/>
    <mergeCell ref="P6:R7"/>
    <mergeCell ref="S6:U7"/>
    <mergeCell ref="AB7:AD7"/>
    <mergeCell ref="V7:X7"/>
    <mergeCell ref="AE6:AG7"/>
    <mergeCell ref="Y7:AA7"/>
    <mergeCell ref="E6:E8"/>
    <mergeCell ref="B23:F23"/>
    <mergeCell ref="B24:F24"/>
  </mergeCells>
  <dataValidations count="1">
    <dataValidation type="list" allowBlank="1" showInputMessage="1" showErrorMessage="1" sqref="E9:E22">
      <formula1>$BE$1:$BE$3</formula1>
    </dataValidation>
  </dataValidations>
  <pageMargins left="0.7" right="0.7" top="0.75" bottom="0.75" header="0.3" footer="0.3"/>
  <pageSetup paperSize="9" orientation="portrait" verticalDpi="120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14999847407452621"/>
  </sheetPr>
  <dimension ref="A1:AW17"/>
  <sheetViews>
    <sheetView workbookViewId="0">
      <selection activeCell="F22" sqref="F22"/>
    </sheetView>
  </sheetViews>
  <sheetFormatPr defaultRowHeight="15" x14ac:dyDescent="0.25"/>
  <cols>
    <col min="1" max="1" width="6.42578125" customWidth="1"/>
    <col min="2" max="2" width="10.7109375" customWidth="1"/>
    <col min="3" max="3" width="12.7109375" customWidth="1"/>
    <col min="4" max="4" width="22.42578125" customWidth="1"/>
    <col min="5" max="7" width="9.28515625" customWidth="1"/>
    <col min="8" max="10" width="8.7109375" customWidth="1"/>
    <col min="11" max="13" width="7.42578125" customWidth="1"/>
    <col min="14" max="16" width="8.28515625" customWidth="1"/>
    <col min="17" max="19" width="7.7109375" customWidth="1"/>
    <col min="25" max="25" width="6.42578125" customWidth="1"/>
    <col min="26" max="26" width="5.85546875" customWidth="1"/>
    <col min="27" max="27" width="9.140625" customWidth="1"/>
  </cols>
  <sheetData>
    <row r="1" spans="1:49" ht="17.25" x14ac:dyDescent="0.25">
      <c r="A1" s="81" t="s">
        <v>134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  <c r="S1" s="84"/>
    </row>
    <row r="2" spans="1:49" ht="17.25" x14ac:dyDescent="0.25">
      <c r="A2" s="81"/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</row>
    <row r="3" spans="1:49" s="68" customFormat="1" ht="17.25" x14ac:dyDescent="0.25">
      <c r="A3" s="81" t="s">
        <v>139</v>
      </c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84"/>
      <c r="P3" s="84"/>
      <c r="Q3" s="84"/>
      <c r="R3" s="84"/>
      <c r="S3" s="84"/>
    </row>
    <row r="4" spans="1:49" ht="15.75" thickBot="1" x14ac:dyDescent="0.3">
      <c r="A4" s="364"/>
      <c r="B4" s="364"/>
      <c r="C4" s="364"/>
      <c r="D4" s="364"/>
      <c r="E4" s="364"/>
      <c r="F4" s="364"/>
      <c r="G4" s="364"/>
      <c r="H4" s="364"/>
      <c r="I4" s="364"/>
      <c r="J4" s="364"/>
      <c r="K4" s="364"/>
      <c r="L4" s="364"/>
      <c r="M4" s="364"/>
      <c r="N4" s="364"/>
      <c r="O4" s="364"/>
      <c r="P4" s="364"/>
      <c r="Q4" s="364"/>
      <c r="R4" s="364"/>
      <c r="S4" s="364"/>
    </row>
    <row r="5" spans="1:49" ht="15" customHeight="1" x14ac:dyDescent="0.25">
      <c r="B5" s="368" t="s">
        <v>8</v>
      </c>
      <c r="C5" s="351"/>
      <c r="D5" s="351" t="s">
        <v>52</v>
      </c>
      <c r="E5" s="351" t="s">
        <v>124</v>
      </c>
      <c r="F5" s="351"/>
      <c r="G5" s="351"/>
      <c r="H5" s="351" t="s">
        <v>146</v>
      </c>
      <c r="I5" s="351"/>
      <c r="J5" s="351"/>
      <c r="K5" s="351" t="s">
        <v>147</v>
      </c>
      <c r="L5" s="351"/>
      <c r="M5" s="351"/>
      <c r="N5" s="351" t="s">
        <v>148</v>
      </c>
      <c r="O5" s="351"/>
      <c r="P5" s="351"/>
      <c r="Q5" s="351" t="s">
        <v>24</v>
      </c>
      <c r="R5" s="351"/>
      <c r="S5" s="351"/>
      <c r="T5" s="351" t="s">
        <v>17</v>
      </c>
      <c r="U5" s="351"/>
      <c r="V5" s="351"/>
      <c r="W5" s="351"/>
      <c r="X5" s="351"/>
      <c r="Y5" s="351"/>
      <c r="Z5" s="351"/>
      <c r="AA5" s="351"/>
      <c r="AB5" s="352"/>
      <c r="AC5" s="344" t="s">
        <v>150</v>
      </c>
      <c r="AD5" s="345"/>
      <c r="AE5" s="345"/>
      <c r="AF5" s="345" t="s">
        <v>151</v>
      </c>
      <c r="AG5" s="345"/>
      <c r="AH5" s="345"/>
      <c r="AI5" s="345"/>
      <c r="AJ5" s="345"/>
      <c r="AK5" s="345"/>
      <c r="AL5" s="345"/>
      <c r="AM5" s="345"/>
      <c r="AN5" s="345"/>
      <c r="AO5" s="345"/>
      <c r="AP5" s="345"/>
      <c r="AQ5" s="345"/>
      <c r="AR5" s="345"/>
      <c r="AS5" s="345"/>
      <c r="AT5" s="356"/>
      <c r="AU5" s="357" t="s">
        <v>30</v>
      </c>
      <c r="AV5" s="359" t="s">
        <v>31</v>
      </c>
      <c r="AW5" s="361" t="s">
        <v>119</v>
      </c>
    </row>
    <row r="6" spans="1:49" ht="23.25" customHeight="1" x14ac:dyDescent="0.25">
      <c r="B6" s="369"/>
      <c r="C6" s="336"/>
      <c r="D6" s="336"/>
      <c r="E6" s="336"/>
      <c r="F6" s="336"/>
      <c r="G6" s="336"/>
      <c r="H6" s="336"/>
      <c r="I6" s="336"/>
      <c r="J6" s="336"/>
      <c r="K6" s="336"/>
      <c r="L6" s="336"/>
      <c r="M6" s="336"/>
      <c r="N6" s="336"/>
      <c r="O6" s="336"/>
      <c r="P6" s="336"/>
      <c r="Q6" s="336"/>
      <c r="R6" s="336"/>
      <c r="S6" s="336"/>
      <c r="T6" s="336" t="s">
        <v>7</v>
      </c>
      <c r="U6" s="336"/>
      <c r="V6" s="336"/>
      <c r="W6" s="336" t="s">
        <v>118</v>
      </c>
      <c r="X6" s="336"/>
      <c r="Y6" s="336"/>
      <c r="Z6" s="336" t="s">
        <v>149</v>
      </c>
      <c r="AA6" s="336"/>
      <c r="AB6" s="355"/>
      <c r="AC6" s="346"/>
      <c r="AD6" s="347"/>
      <c r="AE6" s="347"/>
      <c r="AF6" s="347" t="s">
        <v>32</v>
      </c>
      <c r="AG6" s="347"/>
      <c r="AH6" s="347"/>
      <c r="AI6" s="347" t="s">
        <v>33</v>
      </c>
      <c r="AJ6" s="347"/>
      <c r="AK6" s="347"/>
      <c r="AL6" s="347" t="s">
        <v>34</v>
      </c>
      <c r="AM6" s="347"/>
      <c r="AN6" s="347"/>
      <c r="AO6" s="347" t="s">
        <v>35</v>
      </c>
      <c r="AP6" s="347"/>
      <c r="AQ6" s="347"/>
      <c r="AR6" s="347" t="s">
        <v>36</v>
      </c>
      <c r="AS6" s="347"/>
      <c r="AT6" s="363"/>
      <c r="AU6" s="358"/>
      <c r="AV6" s="360"/>
      <c r="AW6" s="362"/>
    </row>
    <row r="7" spans="1:49" ht="126" customHeight="1" x14ac:dyDescent="0.25">
      <c r="B7" s="54" t="s">
        <v>2</v>
      </c>
      <c r="C7" s="62" t="s">
        <v>27</v>
      </c>
      <c r="D7" s="336"/>
      <c r="E7" s="67" t="s">
        <v>12</v>
      </c>
      <c r="F7" s="67" t="s">
        <v>22</v>
      </c>
      <c r="G7" s="67" t="s">
        <v>23</v>
      </c>
      <c r="H7" s="67" t="s">
        <v>12</v>
      </c>
      <c r="I7" s="67" t="s">
        <v>22</v>
      </c>
      <c r="J7" s="67" t="s">
        <v>23</v>
      </c>
      <c r="K7" s="67" t="s">
        <v>12</v>
      </c>
      <c r="L7" s="67" t="s">
        <v>22</v>
      </c>
      <c r="M7" s="67" t="s">
        <v>23</v>
      </c>
      <c r="N7" s="67" t="s">
        <v>12</v>
      </c>
      <c r="O7" s="67" t="s">
        <v>22</v>
      </c>
      <c r="P7" s="67" t="s">
        <v>23</v>
      </c>
      <c r="Q7" s="67" t="s">
        <v>12</v>
      </c>
      <c r="R7" s="67" t="s">
        <v>22</v>
      </c>
      <c r="S7" s="67" t="s">
        <v>23</v>
      </c>
      <c r="T7" s="32" t="s">
        <v>12</v>
      </c>
      <c r="U7" s="32" t="s">
        <v>22</v>
      </c>
      <c r="V7" s="32" t="s">
        <v>23</v>
      </c>
      <c r="W7" s="32" t="s">
        <v>12</v>
      </c>
      <c r="X7" s="32" t="s">
        <v>22</v>
      </c>
      <c r="Y7" s="32" t="s">
        <v>23</v>
      </c>
      <c r="Z7" s="32" t="s">
        <v>12</v>
      </c>
      <c r="AA7" s="32" t="s">
        <v>22</v>
      </c>
      <c r="AB7" s="66" t="s">
        <v>23</v>
      </c>
      <c r="AC7" s="45" t="s">
        <v>12</v>
      </c>
      <c r="AD7" s="44" t="s">
        <v>22</v>
      </c>
      <c r="AE7" s="44" t="s">
        <v>23</v>
      </c>
      <c r="AF7" s="44" t="s">
        <v>12</v>
      </c>
      <c r="AG7" s="44" t="s">
        <v>22</v>
      </c>
      <c r="AH7" s="44" t="s">
        <v>23</v>
      </c>
      <c r="AI7" s="44" t="s">
        <v>12</v>
      </c>
      <c r="AJ7" s="44" t="s">
        <v>22</v>
      </c>
      <c r="AK7" s="44" t="s">
        <v>23</v>
      </c>
      <c r="AL7" s="44" t="s">
        <v>12</v>
      </c>
      <c r="AM7" s="44" t="s">
        <v>22</v>
      </c>
      <c r="AN7" s="44" t="s">
        <v>23</v>
      </c>
      <c r="AO7" s="44" t="s">
        <v>12</v>
      </c>
      <c r="AP7" s="44" t="s">
        <v>22</v>
      </c>
      <c r="AQ7" s="44" t="s">
        <v>23</v>
      </c>
      <c r="AR7" s="44" t="s">
        <v>12</v>
      </c>
      <c r="AS7" s="44" t="s">
        <v>22</v>
      </c>
      <c r="AT7" s="46" t="s">
        <v>23</v>
      </c>
      <c r="AU7" s="358"/>
      <c r="AV7" s="360"/>
      <c r="AW7" s="362"/>
    </row>
    <row r="8" spans="1:49" x14ac:dyDescent="0.25">
      <c r="B8" s="55"/>
      <c r="C8" s="20"/>
      <c r="D8" s="20"/>
      <c r="E8" s="65">
        <f>F8+G8</f>
        <v>0</v>
      </c>
      <c r="F8" s="63"/>
      <c r="G8" s="63"/>
      <c r="H8" s="65">
        <f>I8+J8</f>
        <v>0</v>
      </c>
      <c r="I8" s="63"/>
      <c r="J8" s="63"/>
      <c r="K8" s="65">
        <f>L8+M8</f>
        <v>0</v>
      </c>
      <c r="L8" s="63"/>
      <c r="M8" s="63"/>
      <c r="N8" s="65">
        <f>O8+P8</f>
        <v>0</v>
      </c>
      <c r="O8" s="63"/>
      <c r="P8" s="63"/>
      <c r="Q8" s="65">
        <f>R8+S8</f>
        <v>0</v>
      </c>
      <c r="R8" s="63"/>
      <c r="S8" s="63"/>
      <c r="T8" s="65">
        <f>U8+V8</f>
        <v>0</v>
      </c>
      <c r="U8" s="63"/>
      <c r="V8" s="63"/>
      <c r="W8" s="65">
        <f>X8+Y8</f>
        <v>0</v>
      </c>
      <c r="X8" s="63"/>
      <c r="Y8" s="63"/>
      <c r="Z8" s="65">
        <f>AA8+AB8</f>
        <v>0</v>
      </c>
      <c r="AA8" s="63"/>
      <c r="AB8" s="63"/>
      <c r="AC8" s="65">
        <f>AD8+AE8</f>
        <v>0</v>
      </c>
      <c r="AD8" s="63"/>
      <c r="AE8" s="63"/>
      <c r="AF8" s="65">
        <f>AG8+AH8</f>
        <v>0</v>
      </c>
      <c r="AG8" s="63"/>
      <c r="AH8" s="63"/>
      <c r="AI8" s="65">
        <f>AJ8+AK8</f>
        <v>0</v>
      </c>
      <c r="AJ8" s="63"/>
      <c r="AK8" s="63"/>
      <c r="AL8" s="65">
        <f>AM8+AN8</f>
        <v>0</v>
      </c>
      <c r="AM8" s="63"/>
      <c r="AN8" s="63"/>
      <c r="AO8" s="65">
        <f>AP8+AQ8</f>
        <v>0</v>
      </c>
      <c r="AP8" s="63"/>
      <c r="AQ8" s="63"/>
      <c r="AR8" s="65">
        <f>AS8+AT8</f>
        <v>0</v>
      </c>
      <c r="AS8" s="63"/>
      <c r="AT8" s="63"/>
      <c r="AU8" s="53"/>
      <c r="AV8" s="63"/>
      <c r="AW8" s="48"/>
    </row>
    <row r="9" spans="1:49" x14ac:dyDescent="0.25">
      <c r="B9" s="55"/>
      <c r="C9" s="20"/>
      <c r="D9" s="20"/>
      <c r="E9" s="65">
        <f t="shared" ref="E9:E16" si="0">F9+G9</f>
        <v>0</v>
      </c>
      <c r="F9" s="63"/>
      <c r="G9" s="63"/>
      <c r="H9" s="65">
        <f t="shared" ref="H9:H16" si="1">I9+J9</f>
        <v>0</v>
      </c>
      <c r="I9" s="63"/>
      <c r="J9" s="63"/>
      <c r="K9" s="65">
        <f t="shared" ref="K9:K16" si="2">L9+M9</f>
        <v>0</v>
      </c>
      <c r="L9" s="63"/>
      <c r="M9" s="63"/>
      <c r="N9" s="65">
        <f t="shared" ref="N9:N16" si="3">O9+P9</f>
        <v>0</v>
      </c>
      <c r="O9" s="63"/>
      <c r="P9" s="63"/>
      <c r="Q9" s="65">
        <f t="shared" ref="Q9:Q16" si="4">R9+S9</f>
        <v>0</v>
      </c>
      <c r="R9" s="63"/>
      <c r="S9" s="63"/>
      <c r="T9" s="65">
        <f t="shared" ref="T9:T16" si="5">U9+V9</f>
        <v>0</v>
      </c>
      <c r="U9" s="63"/>
      <c r="V9" s="63"/>
      <c r="W9" s="65">
        <f t="shared" ref="W9:W16" si="6">X9+Y9</f>
        <v>0</v>
      </c>
      <c r="X9" s="63"/>
      <c r="Y9" s="63"/>
      <c r="Z9" s="65">
        <f t="shared" ref="Z9:Z16" si="7">AA9+AB9</f>
        <v>0</v>
      </c>
      <c r="AA9" s="63"/>
      <c r="AB9" s="63"/>
      <c r="AC9" s="65">
        <f t="shared" ref="AC9:AC16" si="8">AD9+AE9</f>
        <v>0</v>
      </c>
      <c r="AD9" s="63"/>
      <c r="AE9" s="63"/>
      <c r="AF9" s="65">
        <f t="shared" ref="AF9:AF16" si="9">AG9+AH9</f>
        <v>0</v>
      </c>
      <c r="AG9" s="63"/>
      <c r="AH9" s="63"/>
      <c r="AI9" s="65">
        <f t="shared" ref="AI9:AI16" si="10">AJ9+AK9</f>
        <v>0</v>
      </c>
      <c r="AJ9" s="63"/>
      <c r="AK9" s="63"/>
      <c r="AL9" s="65">
        <f t="shared" ref="AL9:AL16" si="11">AM9+AN9</f>
        <v>0</v>
      </c>
      <c r="AM9" s="63"/>
      <c r="AN9" s="63"/>
      <c r="AO9" s="65">
        <f t="shared" ref="AO9:AO16" si="12">AP9+AQ9</f>
        <v>0</v>
      </c>
      <c r="AP9" s="63"/>
      <c r="AQ9" s="63"/>
      <c r="AR9" s="65">
        <f t="shared" ref="AR9:AR16" si="13">AS9+AT9</f>
        <v>0</v>
      </c>
      <c r="AS9" s="63"/>
      <c r="AT9" s="63"/>
      <c r="AU9" s="53"/>
      <c r="AV9" s="63"/>
      <c r="AW9" s="48"/>
    </row>
    <row r="10" spans="1:49" x14ac:dyDescent="0.25">
      <c r="B10" s="55"/>
      <c r="C10" s="20"/>
      <c r="D10" s="20"/>
      <c r="E10" s="65">
        <f t="shared" si="0"/>
        <v>0</v>
      </c>
      <c r="F10" s="63"/>
      <c r="G10" s="63"/>
      <c r="H10" s="65">
        <f t="shared" si="1"/>
        <v>0</v>
      </c>
      <c r="I10" s="63"/>
      <c r="J10" s="63"/>
      <c r="K10" s="65">
        <f t="shared" si="2"/>
        <v>0</v>
      </c>
      <c r="L10" s="63"/>
      <c r="M10" s="63"/>
      <c r="N10" s="65">
        <f t="shared" si="3"/>
        <v>0</v>
      </c>
      <c r="O10" s="63"/>
      <c r="P10" s="63"/>
      <c r="Q10" s="65">
        <f t="shared" si="4"/>
        <v>0</v>
      </c>
      <c r="R10" s="63"/>
      <c r="S10" s="63"/>
      <c r="T10" s="65">
        <f t="shared" si="5"/>
        <v>0</v>
      </c>
      <c r="U10" s="63"/>
      <c r="V10" s="63"/>
      <c r="W10" s="65">
        <f t="shared" si="6"/>
        <v>0</v>
      </c>
      <c r="X10" s="63"/>
      <c r="Y10" s="63"/>
      <c r="Z10" s="65">
        <f t="shared" si="7"/>
        <v>0</v>
      </c>
      <c r="AA10" s="63"/>
      <c r="AB10" s="63"/>
      <c r="AC10" s="65">
        <f t="shared" si="8"/>
        <v>0</v>
      </c>
      <c r="AD10" s="63"/>
      <c r="AE10" s="63"/>
      <c r="AF10" s="65">
        <f t="shared" si="9"/>
        <v>0</v>
      </c>
      <c r="AG10" s="63"/>
      <c r="AH10" s="63"/>
      <c r="AI10" s="65">
        <f t="shared" si="10"/>
        <v>0</v>
      </c>
      <c r="AJ10" s="63"/>
      <c r="AK10" s="63"/>
      <c r="AL10" s="65">
        <f t="shared" si="11"/>
        <v>0</v>
      </c>
      <c r="AM10" s="63"/>
      <c r="AN10" s="63"/>
      <c r="AO10" s="65">
        <f t="shared" si="12"/>
        <v>0</v>
      </c>
      <c r="AP10" s="63"/>
      <c r="AQ10" s="63"/>
      <c r="AR10" s="65">
        <f t="shared" si="13"/>
        <v>0</v>
      </c>
      <c r="AS10" s="63"/>
      <c r="AT10" s="63"/>
      <c r="AU10" s="53"/>
      <c r="AV10" s="63"/>
      <c r="AW10" s="48"/>
    </row>
    <row r="11" spans="1:49" x14ac:dyDescent="0.25">
      <c r="B11" s="55"/>
      <c r="C11" s="20"/>
      <c r="D11" s="20"/>
      <c r="E11" s="65">
        <f t="shared" si="0"/>
        <v>0</v>
      </c>
      <c r="F11" s="63"/>
      <c r="G11" s="63"/>
      <c r="H11" s="65">
        <f t="shared" si="1"/>
        <v>0</v>
      </c>
      <c r="I11" s="63"/>
      <c r="J11" s="63"/>
      <c r="K11" s="65">
        <f t="shared" si="2"/>
        <v>0</v>
      </c>
      <c r="L11" s="63"/>
      <c r="M11" s="63"/>
      <c r="N11" s="65">
        <f t="shared" si="3"/>
        <v>0</v>
      </c>
      <c r="O11" s="63"/>
      <c r="P11" s="63"/>
      <c r="Q11" s="65">
        <f t="shared" si="4"/>
        <v>0</v>
      </c>
      <c r="R11" s="63"/>
      <c r="S11" s="63"/>
      <c r="T11" s="65">
        <f t="shared" si="5"/>
        <v>0</v>
      </c>
      <c r="U11" s="63"/>
      <c r="V11" s="63"/>
      <c r="W11" s="65">
        <f t="shared" si="6"/>
        <v>0</v>
      </c>
      <c r="X11" s="63"/>
      <c r="Y11" s="63"/>
      <c r="Z11" s="65">
        <f t="shared" si="7"/>
        <v>0</v>
      </c>
      <c r="AA11" s="63"/>
      <c r="AB11" s="63"/>
      <c r="AC11" s="65">
        <f t="shared" si="8"/>
        <v>0</v>
      </c>
      <c r="AD11" s="63"/>
      <c r="AE11" s="63"/>
      <c r="AF11" s="65">
        <f t="shared" si="9"/>
        <v>0</v>
      </c>
      <c r="AG11" s="63"/>
      <c r="AH11" s="63"/>
      <c r="AI11" s="65">
        <f t="shared" si="10"/>
        <v>0</v>
      </c>
      <c r="AJ11" s="63"/>
      <c r="AK11" s="63"/>
      <c r="AL11" s="65">
        <f t="shared" si="11"/>
        <v>0</v>
      </c>
      <c r="AM11" s="63"/>
      <c r="AN11" s="63"/>
      <c r="AO11" s="65">
        <f t="shared" si="12"/>
        <v>0</v>
      </c>
      <c r="AP11" s="63"/>
      <c r="AQ11" s="63"/>
      <c r="AR11" s="65">
        <f t="shared" si="13"/>
        <v>0</v>
      </c>
      <c r="AS11" s="63"/>
      <c r="AT11" s="63"/>
      <c r="AU11" s="53"/>
      <c r="AV11" s="63"/>
      <c r="AW11" s="48"/>
    </row>
    <row r="12" spans="1:49" x14ac:dyDescent="0.25">
      <c r="B12" s="55"/>
      <c r="C12" s="20"/>
      <c r="D12" s="20"/>
      <c r="E12" s="65">
        <f t="shared" si="0"/>
        <v>0</v>
      </c>
      <c r="F12" s="92"/>
      <c r="G12" s="63"/>
      <c r="H12" s="65">
        <f t="shared" si="1"/>
        <v>0</v>
      </c>
      <c r="I12" s="63"/>
      <c r="J12" s="63"/>
      <c r="K12" s="65">
        <f t="shared" si="2"/>
        <v>0</v>
      </c>
      <c r="L12" s="63"/>
      <c r="M12" s="63"/>
      <c r="N12" s="65">
        <f t="shared" si="3"/>
        <v>0</v>
      </c>
      <c r="O12" s="63"/>
      <c r="P12" s="63"/>
      <c r="Q12" s="65">
        <f t="shared" si="4"/>
        <v>0</v>
      </c>
      <c r="R12" s="63"/>
      <c r="S12" s="63"/>
      <c r="T12" s="65">
        <f t="shared" si="5"/>
        <v>0</v>
      </c>
      <c r="U12" s="63"/>
      <c r="V12" s="63"/>
      <c r="W12" s="65">
        <f t="shared" si="6"/>
        <v>0</v>
      </c>
      <c r="X12" s="63"/>
      <c r="Y12" s="63"/>
      <c r="Z12" s="65">
        <f t="shared" si="7"/>
        <v>0</v>
      </c>
      <c r="AA12" s="63"/>
      <c r="AB12" s="63"/>
      <c r="AC12" s="65">
        <f t="shared" si="8"/>
        <v>0</v>
      </c>
      <c r="AD12" s="63"/>
      <c r="AE12" s="63"/>
      <c r="AF12" s="65">
        <f t="shared" si="9"/>
        <v>0</v>
      </c>
      <c r="AG12" s="63"/>
      <c r="AH12" s="63"/>
      <c r="AI12" s="65">
        <f t="shared" si="10"/>
        <v>0</v>
      </c>
      <c r="AJ12" s="63"/>
      <c r="AK12" s="63"/>
      <c r="AL12" s="65">
        <f t="shared" si="11"/>
        <v>0</v>
      </c>
      <c r="AM12" s="63"/>
      <c r="AN12" s="63"/>
      <c r="AO12" s="65">
        <f t="shared" si="12"/>
        <v>0</v>
      </c>
      <c r="AP12" s="63"/>
      <c r="AQ12" s="63"/>
      <c r="AR12" s="65">
        <f t="shared" si="13"/>
        <v>0</v>
      </c>
      <c r="AS12" s="63"/>
      <c r="AT12" s="63"/>
      <c r="AU12" s="53"/>
      <c r="AV12" s="63"/>
      <c r="AW12" s="48"/>
    </row>
    <row r="13" spans="1:49" x14ac:dyDescent="0.25">
      <c r="B13" s="55"/>
      <c r="C13" s="20"/>
      <c r="D13" s="20"/>
      <c r="E13" s="65">
        <f t="shared" si="0"/>
        <v>0</v>
      </c>
      <c r="F13" s="92"/>
      <c r="G13" s="63"/>
      <c r="H13" s="65">
        <f t="shared" si="1"/>
        <v>0</v>
      </c>
      <c r="I13" s="63"/>
      <c r="J13" s="63"/>
      <c r="K13" s="65">
        <f t="shared" si="2"/>
        <v>0</v>
      </c>
      <c r="L13" s="63"/>
      <c r="M13" s="63"/>
      <c r="N13" s="65">
        <f t="shared" si="3"/>
        <v>0</v>
      </c>
      <c r="O13" s="63"/>
      <c r="P13" s="63"/>
      <c r="Q13" s="65">
        <f t="shared" si="4"/>
        <v>0</v>
      </c>
      <c r="R13" s="63"/>
      <c r="S13" s="63"/>
      <c r="T13" s="65">
        <f t="shared" si="5"/>
        <v>0</v>
      </c>
      <c r="U13" s="63"/>
      <c r="V13" s="63"/>
      <c r="W13" s="65">
        <f t="shared" si="6"/>
        <v>0</v>
      </c>
      <c r="X13" s="63"/>
      <c r="Y13" s="63"/>
      <c r="Z13" s="65">
        <f t="shared" si="7"/>
        <v>0</v>
      </c>
      <c r="AA13" s="63"/>
      <c r="AB13" s="63"/>
      <c r="AC13" s="65">
        <f t="shared" si="8"/>
        <v>0</v>
      </c>
      <c r="AD13" s="63"/>
      <c r="AE13" s="63"/>
      <c r="AF13" s="65">
        <f t="shared" si="9"/>
        <v>0</v>
      </c>
      <c r="AG13" s="63"/>
      <c r="AH13" s="63"/>
      <c r="AI13" s="65">
        <f t="shared" si="10"/>
        <v>0</v>
      </c>
      <c r="AJ13" s="63"/>
      <c r="AK13" s="63"/>
      <c r="AL13" s="65">
        <f t="shared" si="11"/>
        <v>0</v>
      </c>
      <c r="AM13" s="63"/>
      <c r="AN13" s="63"/>
      <c r="AO13" s="65">
        <f t="shared" si="12"/>
        <v>0</v>
      </c>
      <c r="AP13" s="63"/>
      <c r="AQ13" s="63"/>
      <c r="AR13" s="65">
        <f t="shared" si="13"/>
        <v>0</v>
      </c>
      <c r="AS13" s="63"/>
      <c r="AT13" s="63"/>
      <c r="AU13" s="53"/>
      <c r="AV13" s="63"/>
      <c r="AW13" s="48"/>
    </row>
    <row r="14" spans="1:49" x14ac:dyDescent="0.25">
      <c r="B14" s="55"/>
      <c r="C14" s="20"/>
      <c r="D14" s="20"/>
      <c r="E14" s="65">
        <f t="shared" si="0"/>
        <v>0</v>
      </c>
      <c r="F14" s="92"/>
      <c r="G14" s="63"/>
      <c r="H14" s="65">
        <f t="shared" si="1"/>
        <v>0</v>
      </c>
      <c r="I14" s="63"/>
      <c r="J14" s="63"/>
      <c r="K14" s="65">
        <f t="shared" si="2"/>
        <v>0</v>
      </c>
      <c r="L14" s="63"/>
      <c r="M14" s="63"/>
      <c r="N14" s="65">
        <f t="shared" si="3"/>
        <v>0</v>
      </c>
      <c r="O14" s="63"/>
      <c r="P14" s="63"/>
      <c r="Q14" s="65">
        <f t="shared" si="4"/>
        <v>0</v>
      </c>
      <c r="R14" s="63"/>
      <c r="S14" s="63"/>
      <c r="T14" s="65">
        <f t="shared" si="5"/>
        <v>0</v>
      </c>
      <c r="U14" s="63"/>
      <c r="V14" s="63"/>
      <c r="W14" s="65">
        <f t="shared" si="6"/>
        <v>0</v>
      </c>
      <c r="X14" s="63"/>
      <c r="Y14" s="63"/>
      <c r="Z14" s="65">
        <f t="shared" si="7"/>
        <v>0</v>
      </c>
      <c r="AA14" s="63"/>
      <c r="AB14" s="63"/>
      <c r="AC14" s="65">
        <f t="shared" si="8"/>
        <v>0</v>
      </c>
      <c r="AD14" s="63"/>
      <c r="AE14" s="63"/>
      <c r="AF14" s="65">
        <f t="shared" si="9"/>
        <v>0</v>
      </c>
      <c r="AG14" s="63"/>
      <c r="AH14" s="63"/>
      <c r="AI14" s="65">
        <f t="shared" si="10"/>
        <v>0</v>
      </c>
      <c r="AJ14" s="63"/>
      <c r="AK14" s="63"/>
      <c r="AL14" s="65">
        <f t="shared" si="11"/>
        <v>0</v>
      </c>
      <c r="AM14" s="63"/>
      <c r="AN14" s="63"/>
      <c r="AO14" s="65">
        <f t="shared" si="12"/>
        <v>0</v>
      </c>
      <c r="AP14" s="63"/>
      <c r="AQ14" s="63"/>
      <c r="AR14" s="65">
        <f t="shared" si="13"/>
        <v>0</v>
      </c>
      <c r="AS14" s="63"/>
      <c r="AT14" s="63"/>
      <c r="AU14" s="53"/>
      <c r="AV14" s="63"/>
      <c r="AW14" s="48"/>
    </row>
    <row r="15" spans="1:49" x14ac:dyDescent="0.25">
      <c r="B15" s="55"/>
      <c r="C15" s="20"/>
      <c r="D15" s="20"/>
      <c r="E15" s="65">
        <f t="shared" si="0"/>
        <v>0</v>
      </c>
      <c r="F15" s="92"/>
      <c r="G15" s="63"/>
      <c r="H15" s="65">
        <f t="shared" si="1"/>
        <v>0</v>
      </c>
      <c r="I15" s="63"/>
      <c r="J15" s="63"/>
      <c r="K15" s="65">
        <f t="shared" si="2"/>
        <v>0</v>
      </c>
      <c r="L15" s="63"/>
      <c r="M15" s="63"/>
      <c r="N15" s="65">
        <f t="shared" si="3"/>
        <v>0</v>
      </c>
      <c r="O15" s="63"/>
      <c r="P15" s="63"/>
      <c r="Q15" s="65">
        <f t="shared" si="4"/>
        <v>0</v>
      </c>
      <c r="R15" s="63"/>
      <c r="S15" s="63"/>
      <c r="T15" s="65">
        <f t="shared" si="5"/>
        <v>0</v>
      </c>
      <c r="U15" s="63"/>
      <c r="V15" s="63"/>
      <c r="W15" s="65">
        <f t="shared" si="6"/>
        <v>0</v>
      </c>
      <c r="X15" s="63"/>
      <c r="Y15" s="63"/>
      <c r="Z15" s="65">
        <f t="shared" si="7"/>
        <v>0</v>
      </c>
      <c r="AA15" s="63"/>
      <c r="AB15" s="63"/>
      <c r="AC15" s="65">
        <f t="shared" si="8"/>
        <v>0</v>
      </c>
      <c r="AD15" s="63"/>
      <c r="AE15" s="63"/>
      <c r="AF15" s="65">
        <f t="shared" si="9"/>
        <v>0</v>
      </c>
      <c r="AG15" s="63"/>
      <c r="AH15" s="63"/>
      <c r="AI15" s="65">
        <f t="shared" si="10"/>
        <v>0</v>
      </c>
      <c r="AJ15" s="63"/>
      <c r="AK15" s="63"/>
      <c r="AL15" s="65">
        <f t="shared" si="11"/>
        <v>0</v>
      </c>
      <c r="AM15" s="63"/>
      <c r="AN15" s="63"/>
      <c r="AO15" s="65">
        <f t="shared" si="12"/>
        <v>0</v>
      </c>
      <c r="AP15" s="63"/>
      <c r="AQ15" s="63"/>
      <c r="AR15" s="65">
        <f t="shared" si="13"/>
        <v>0</v>
      </c>
      <c r="AS15" s="63"/>
      <c r="AT15" s="63"/>
      <c r="AU15" s="53"/>
      <c r="AV15" s="63"/>
      <c r="AW15" s="48"/>
    </row>
    <row r="16" spans="1:49" x14ac:dyDescent="0.25">
      <c r="B16" s="56"/>
      <c r="C16" s="33"/>
      <c r="D16" s="33"/>
      <c r="E16" s="65">
        <f t="shared" si="0"/>
        <v>0</v>
      </c>
      <c r="F16" s="63"/>
      <c r="G16" s="63"/>
      <c r="H16" s="65">
        <f t="shared" si="1"/>
        <v>0</v>
      </c>
      <c r="I16" s="63"/>
      <c r="J16" s="63"/>
      <c r="K16" s="65">
        <f t="shared" si="2"/>
        <v>0</v>
      </c>
      <c r="L16" s="63"/>
      <c r="M16" s="63"/>
      <c r="N16" s="65">
        <f t="shared" si="3"/>
        <v>0</v>
      </c>
      <c r="O16" s="63"/>
      <c r="P16" s="63"/>
      <c r="Q16" s="65">
        <f t="shared" si="4"/>
        <v>0</v>
      </c>
      <c r="R16" s="63"/>
      <c r="S16" s="63"/>
      <c r="T16" s="65">
        <f t="shared" si="5"/>
        <v>0</v>
      </c>
      <c r="U16" s="63"/>
      <c r="V16" s="63"/>
      <c r="W16" s="65">
        <f t="shared" si="6"/>
        <v>0</v>
      </c>
      <c r="X16" s="63"/>
      <c r="Y16" s="63"/>
      <c r="Z16" s="65">
        <f t="shared" si="7"/>
        <v>0</v>
      </c>
      <c r="AA16" s="63"/>
      <c r="AB16" s="63"/>
      <c r="AC16" s="65">
        <f t="shared" si="8"/>
        <v>0</v>
      </c>
      <c r="AD16" s="63"/>
      <c r="AE16" s="63"/>
      <c r="AF16" s="65">
        <f t="shared" si="9"/>
        <v>0</v>
      </c>
      <c r="AG16" s="63"/>
      <c r="AH16" s="63"/>
      <c r="AI16" s="65">
        <f t="shared" si="10"/>
        <v>0</v>
      </c>
      <c r="AJ16" s="63"/>
      <c r="AK16" s="63"/>
      <c r="AL16" s="65">
        <f t="shared" si="11"/>
        <v>0</v>
      </c>
      <c r="AM16" s="63"/>
      <c r="AN16" s="63"/>
      <c r="AO16" s="65">
        <f t="shared" si="12"/>
        <v>0</v>
      </c>
      <c r="AP16" s="63"/>
      <c r="AQ16" s="63"/>
      <c r="AR16" s="65">
        <f t="shared" si="13"/>
        <v>0</v>
      </c>
      <c r="AS16" s="63"/>
      <c r="AT16" s="63"/>
      <c r="AU16" s="53"/>
      <c r="AV16" s="63"/>
      <c r="AW16" s="48"/>
    </row>
    <row r="17" spans="1:49" ht="17.25" customHeight="1" thickBot="1" x14ac:dyDescent="0.3">
      <c r="A17" s="31"/>
      <c r="B17" s="365" t="s">
        <v>12</v>
      </c>
      <c r="C17" s="366"/>
      <c r="D17" s="367"/>
      <c r="E17" s="51">
        <f t="shared" ref="E17" si="14">SUM(A8:A16)</f>
        <v>0</v>
      </c>
      <c r="F17" s="51">
        <f>SUM(F8:F16)</f>
        <v>0</v>
      </c>
      <c r="G17" s="51">
        <f t="shared" ref="G17:AT17" si="15">SUM(G8:G16)</f>
        <v>0</v>
      </c>
      <c r="H17" s="51">
        <f t="shared" si="15"/>
        <v>0</v>
      </c>
      <c r="I17" s="51">
        <f t="shared" si="15"/>
        <v>0</v>
      </c>
      <c r="J17" s="51">
        <f t="shared" si="15"/>
        <v>0</v>
      </c>
      <c r="K17" s="51">
        <f t="shared" si="15"/>
        <v>0</v>
      </c>
      <c r="L17" s="51">
        <f t="shared" si="15"/>
        <v>0</v>
      </c>
      <c r="M17" s="51">
        <f t="shared" si="15"/>
        <v>0</v>
      </c>
      <c r="N17" s="51">
        <f t="shared" si="15"/>
        <v>0</v>
      </c>
      <c r="O17" s="51">
        <f t="shared" si="15"/>
        <v>0</v>
      </c>
      <c r="P17" s="51">
        <f t="shared" si="15"/>
        <v>0</v>
      </c>
      <c r="Q17" s="51">
        <f t="shared" si="15"/>
        <v>0</v>
      </c>
      <c r="R17" s="51">
        <f t="shared" si="15"/>
        <v>0</v>
      </c>
      <c r="S17" s="51">
        <f t="shared" si="15"/>
        <v>0</v>
      </c>
      <c r="T17" s="51">
        <f t="shared" si="15"/>
        <v>0</v>
      </c>
      <c r="U17" s="51">
        <f t="shared" si="15"/>
        <v>0</v>
      </c>
      <c r="V17" s="51">
        <f t="shared" si="15"/>
        <v>0</v>
      </c>
      <c r="W17" s="51">
        <f t="shared" si="15"/>
        <v>0</v>
      </c>
      <c r="X17" s="51">
        <f t="shared" si="15"/>
        <v>0</v>
      </c>
      <c r="Y17" s="51">
        <f t="shared" si="15"/>
        <v>0</v>
      </c>
      <c r="Z17" s="51">
        <f t="shared" si="15"/>
        <v>0</v>
      </c>
      <c r="AA17" s="51">
        <f t="shared" si="15"/>
        <v>0</v>
      </c>
      <c r="AB17" s="51">
        <f t="shared" si="15"/>
        <v>0</v>
      </c>
      <c r="AC17" s="51">
        <f t="shared" si="15"/>
        <v>0</v>
      </c>
      <c r="AD17" s="51">
        <f t="shared" si="15"/>
        <v>0</v>
      </c>
      <c r="AE17" s="51">
        <f t="shared" si="15"/>
        <v>0</v>
      </c>
      <c r="AF17" s="51">
        <f t="shared" si="15"/>
        <v>0</v>
      </c>
      <c r="AG17" s="51">
        <f t="shared" si="15"/>
        <v>0</v>
      </c>
      <c r="AH17" s="51">
        <f t="shared" si="15"/>
        <v>0</v>
      </c>
      <c r="AI17" s="51">
        <f t="shared" si="15"/>
        <v>0</v>
      </c>
      <c r="AJ17" s="51">
        <f t="shared" si="15"/>
        <v>0</v>
      </c>
      <c r="AK17" s="51">
        <f t="shared" si="15"/>
        <v>0</v>
      </c>
      <c r="AL17" s="51">
        <f t="shared" si="15"/>
        <v>0</v>
      </c>
      <c r="AM17" s="51">
        <f t="shared" si="15"/>
        <v>0</v>
      </c>
      <c r="AN17" s="51">
        <f t="shared" si="15"/>
        <v>0</v>
      </c>
      <c r="AO17" s="51">
        <f t="shared" si="15"/>
        <v>0</v>
      </c>
      <c r="AP17" s="51">
        <f t="shared" si="15"/>
        <v>0</v>
      </c>
      <c r="AQ17" s="51">
        <f t="shared" si="15"/>
        <v>0</v>
      </c>
      <c r="AR17" s="51">
        <f t="shared" si="15"/>
        <v>0</v>
      </c>
      <c r="AS17" s="51">
        <f t="shared" si="15"/>
        <v>0</v>
      </c>
      <c r="AT17" s="51">
        <f t="shared" si="15"/>
        <v>0</v>
      </c>
      <c r="AU17" s="50" t="s">
        <v>45</v>
      </c>
      <c r="AV17" s="51" t="s">
        <v>45</v>
      </c>
      <c r="AW17" s="52" t="s">
        <v>45</v>
      </c>
    </row>
  </sheetData>
  <mergeCells count="23">
    <mergeCell ref="AW5:AW7"/>
    <mergeCell ref="T6:V6"/>
    <mergeCell ref="W6:Y6"/>
    <mergeCell ref="Z6:AB6"/>
    <mergeCell ref="AF6:AH6"/>
    <mergeCell ref="AR6:AT6"/>
    <mergeCell ref="AI6:AK6"/>
    <mergeCell ref="AL6:AN6"/>
    <mergeCell ref="AO6:AQ6"/>
    <mergeCell ref="T5:AB5"/>
    <mergeCell ref="AF5:AT5"/>
    <mergeCell ref="AC5:AE6"/>
    <mergeCell ref="AU5:AU7"/>
    <mergeCell ref="AV5:AV7"/>
    <mergeCell ref="A4:S4"/>
    <mergeCell ref="B17:D17"/>
    <mergeCell ref="E5:G6"/>
    <mergeCell ref="H5:J6"/>
    <mergeCell ref="B5:C6"/>
    <mergeCell ref="D5:D7"/>
    <mergeCell ref="K5:M6"/>
    <mergeCell ref="N5:P6"/>
    <mergeCell ref="Q5:S6"/>
  </mergeCells>
  <pageMargins left="0.7" right="0.7" top="0.75" bottom="0.75" header="0.3" footer="0.3"/>
  <pageSetup paperSize="9" orientation="portrait" verticalDpi="120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14999847407452621"/>
  </sheetPr>
  <dimension ref="A1:S30"/>
  <sheetViews>
    <sheetView workbookViewId="0">
      <selection activeCell="M24" sqref="M24"/>
    </sheetView>
  </sheetViews>
  <sheetFormatPr defaultRowHeight="15" x14ac:dyDescent="0.25"/>
  <cols>
    <col min="1" max="1" width="4.28515625" customWidth="1"/>
    <col min="2" max="2" width="9.42578125" customWidth="1"/>
    <col min="3" max="3" width="10.7109375" customWidth="1"/>
    <col min="4" max="4" width="26.28515625" customWidth="1"/>
    <col min="5" max="5" width="37.85546875" customWidth="1"/>
    <col min="6" max="6" width="14.85546875" customWidth="1"/>
    <col min="7" max="7" width="15.7109375" customWidth="1"/>
    <col min="8" max="8" width="17" customWidth="1"/>
    <col min="9" max="9" width="16.7109375" customWidth="1"/>
    <col min="10" max="10" width="13.7109375" customWidth="1"/>
    <col min="11" max="13" width="13" customWidth="1"/>
    <col min="14" max="18" width="11.7109375" customWidth="1"/>
    <col min="19" max="19" width="7.5703125" customWidth="1"/>
    <col min="20" max="22" width="10.7109375" customWidth="1"/>
  </cols>
  <sheetData>
    <row r="1" spans="1:19" x14ac:dyDescent="0.25">
      <c r="A1" s="81" t="s">
        <v>134</v>
      </c>
      <c r="B1" s="82"/>
      <c r="C1" s="82"/>
      <c r="D1" s="82"/>
      <c r="E1" s="82"/>
      <c r="F1" s="82"/>
      <c r="G1" s="82"/>
      <c r="H1" s="82"/>
      <c r="I1" s="82"/>
      <c r="J1" s="82"/>
      <c r="K1" s="78"/>
    </row>
    <row r="2" spans="1:19" x14ac:dyDescent="0.25">
      <c r="A2" s="83"/>
      <c r="B2" s="83"/>
      <c r="C2" s="83"/>
      <c r="D2" s="83"/>
      <c r="E2" s="83"/>
      <c r="F2" s="83"/>
      <c r="G2" s="83"/>
      <c r="H2" s="83"/>
      <c r="I2" s="83"/>
      <c r="J2" s="83"/>
    </row>
    <row r="3" spans="1:19" s="68" customFormat="1" ht="17.25" x14ac:dyDescent="0.25">
      <c r="A3" s="81" t="s">
        <v>129</v>
      </c>
      <c r="B3" s="84"/>
      <c r="C3" s="84"/>
      <c r="D3" s="84"/>
      <c r="E3" s="84"/>
      <c r="F3" s="84"/>
      <c r="G3" s="84"/>
      <c r="H3" s="84"/>
      <c r="I3" s="84"/>
      <c r="J3" s="84"/>
      <c r="K3" s="72"/>
      <c r="L3" s="72"/>
      <c r="M3" s="72"/>
    </row>
    <row r="4" spans="1:19" ht="17.25" x14ac:dyDescent="0.25">
      <c r="A4" s="4"/>
      <c r="B4" s="30"/>
      <c r="C4" s="30"/>
      <c r="D4" s="30"/>
      <c r="E4" s="30"/>
      <c r="F4" s="30"/>
      <c r="G4" s="30"/>
      <c r="H4" s="30"/>
      <c r="I4" s="30"/>
      <c r="J4" s="30"/>
      <c r="K4" s="30"/>
      <c r="L4" s="30"/>
      <c r="M4" s="30"/>
    </row>
    <row r="5" spans="1:19" x14ac:dyDescent="0.25">
      <c r="A5" s="78"/>
      <c r="B5" s="377"/>
      <c r="C5" s="377"/>
      <c r="D5" s="377"/>
      <c r="E5" s="377"/>
      <c r="F5" s="377"/>
      <c r="G5" s="377"/>
      <c r="H5" s="377"/>
      <c r="I5" s="377"/>
      <c r="J5" s="377"/>
      <c r="K5" s="377"/>
      <c r="L5" s="377"/>
      <c r="M5" s="377"/>
      <c r="N5" s="377"/>
      <c r="O5" s="377"/>
      <c r="P5" s="377"/>
      <c r="Q5" s="372" t="s">
        <v>125</v>
      </c>
      <c r="R5" s="372"/>
      <c r="S5" s="372"/>
    </row>
    <row r="6" spans="1:19" ht="33" customHeight="1" x14ac:dyDescent="0.25">
      <c r="B6" s="336" t="s">
        <v>8</v>
      </c>
      <c r="C6" s="336"/>
      <c r="D6" s="336" t="s">
        <v>52</v>
      </c>
      <c r="E6" s="310" t="s">
        <v>123</v>
      </c>
      <c r="F6" s="336" t="s">
        <v>126</v>
      </c>
      <c r="G6" s="336" t="s">
        <v>127</v>
      </c>
      <c r="H6" s="336" t="s">
        <v>147</v>
      </c>
      <c r="I6" s="336" t="s">
        <v>148</v>
      </c>
      <c r="J6" s="336" t="s">
        <v>24</v>
      </c>
      <c r="K6" s="336" t="s">
        <v>17</v>
      </c>
      <c r="L6" s="336"/>
      <c r="M6" s="336"/>
      <c r="N6" s="373" t="s">
        <v>153</v>
      </c>
      <c r="O6" s="374"/>
      <c r="P6" s="374"/>
      <c r="Q6" s="374"/>
      <c r="R6" s="375"/>
      <c r="S6" s="370" t="s">
        <v>128</v>
      </c>
    </row>
    <row r="7" spans="1:19" ht="23.25" customHeight="1" x14ac:dyDescent="0.25">
      <c r="B7" s="336"/>
      <c r="C7" s="336"/>
      <c r="D7" s="336"/>
      <c r="E7" s="376"/>
      <c r="F7" s="336"/>
      <c r="G7" s="336"/>
      <c r="H7" s="336"/>
      <c r="I7" s="336"/>
      <c r="J7" s="336"/>
      <c r="K7" s="91" t="s">
        <v>7</v>
      </c>
      <c r="L7" s="91" t="s">
        <v>118</v>
      </c>
      <c r="M7" s="58" t="s">
        <v>149</v>
      </c>
      <c r="N7" s="73" t="s">
        <v>32</v>
      </c>
      <c r="O7" s="73" t="s">
        <v>33</v>
      </c>
      <c r="P7" s="73" t="s">
        <v>34</v>
      </c>
      <c r="Q7" s="73" t="s">
        <v>122</v>
      </c>
      <c r="R7" s="73" t="s">
        <v>36</v>
      </c>
      <c r="S7" s="371"/>
    </row>
    <row r="8" spans="1:19" ht="110.25" customHeight="1" x14ac:dyDescent="0.25">
      <c r="B8" s="57" t="s">
        <v>2</v>
      </c>
      <c r="C8" s="57" t="s">
        <v>27</v>
      </c>
      <c r="D8" s="336"/>
      <c r="E8" s="376"/>
      <c r="F8" s="69"/>
      <c r="G8" s="69"/>
      <c r="H8" s="61" t="s">
        <v>12</v>
      </c>
      <c r="I8" s="61" t="s">
        <v>12</v>
      </c>
      <c r="J8" s="67" t="s">
        <v>12</v>
      </c>
      <c r="K8" s="61" t="s">
        <v>12</v>
      </c>
      <c r="L8" s="61" t="s">
        <v>12</v>
      </c>
      <c r="M8" s="61" t="s">
        <v>12</v>
      </c>
      <c r="N8" s="67" t="s">
        <v>12</v>
      </c>
      <c r="O8" s="67" t="s">
        <v>12</v>
      </c>
      <c r="P8" s="67" t="s">
        <v>12</v>
      </c>
      <c r="Q8" s="67" t="s">
        <v>12</v>
      </c>
      <c r="R8" s="67" t="s">
        <v>12</v>
      </c>
      <c r="S8" s="371"/>
    </row>
    <row r="9" spans="1:19" x14ac:dyDescent="0.25">
      <c r="B9" s="20"/>
      <c r="C9" s="20"/>
      <c r="D9" s="20"/>
      <c r="E9" s="20"/>
      <c r="F9" s="20"/>
      <c r="G9" s="20"/>
      <c r="H9" s="60">
        <f>+H10</f>
        <v>0</v>
      </c>
      <c r="I9" s="60">
        <f t="shared" ref="I9:R11" si="0">+I10</f>
        <v>0</v>
      </c>
      <c r="J9" s="65">
        <f t="shared" si="0"/>
        <v>0</v>
      </c>
      <c r="K9" s="60">
        <f t="shared" si="0"/>
        <v>0</v>
      </c>
      <c r="L9" s="60">
        <f t="shared" si="0"/>
        <v>0</v>
      </c>
      <c r="M9" s="60">
        <f t="shared" si="0"/>
        <v>0</v>
      </c>
      <c r="N9" s="65">
        <f t="shared" si="0"/>
        <v>0</v>
      </c>
      <c r="O9" s="65">
        <f t="shared" si="0"/>
        <v>0</v>
      </c>
      <c r="P9" s="65">
        <f t="shared" si="0"/>
        <v>0</v>
      </c>
      <c r="Q9" s="65">
        <f t="shared" si="0"/>
        <v>0</v>
      </c>
      <c r="R9" s="65">
        <f t="shared" si="0"/>
        <v>0</v>
      </c>
      <c r="S9" s="74"/>
    </row>
    <row r="10" spans="1:19" ht="33.75" customHeight="1" x14ac:dyDescent="0.25">
      <c r="B10" s="20"/>
      <c r="C10" s="20"/>
      <c r="D10" s="20"/>
      <c r="E10" s="20"/>
      <c r="F10" s="20"/>
      <c r="G10" s="20"/>
      <c r="H10" s="60">
        <f>+H11</f>
        <v>0</v>
      </c>
      <c r="I10" s="60">
        <f t="shared" si="0"/>
        <v>0</v>
      </c>
      <c r="J10" s="65">
        <f t="shared" si="0"/>
        <v>0</v>
      </c>
      <c r="K10" s="60">
        <f t="shared" si="0"/>
        <v>0</v>
      </c>
      <c r="L10" s="60">
        <f t="shared" si="0"/>
        <v>0</v>
      </c>
      <c r="M10" s="60">
        <f t="shared" si="0"/>
        <v>0</v>
      </c>
      <c r="N10" s="65">
        <f t="shared" si="0"/>
        <v>0</v>
      </c>
      <c r="O10" s="65">
        <f t="shared" si="0"/>
        <v>0</v>
      </c>
      <c r="P10" s="65">
        <f t="shared" si="0"/>
        <v>0</v>
      </c>
      <c r="Q10" s="65">
        <f t="shared" si="0"/>
        <v>0</v>
      </c>
      <c r="R10" s="65">
        <f t="shared" si="0"/>
        <v>0</v>
      </c>
      <c r="S10" s="74"/>
    </row>
    <row r="11" spans="1:19" x14ac:dyDescent="0.25">
      <c r="B11" s="20"/>
      <c r="C11" s="20"/>
      <c r="D11" s="20"/>
      <c r="E11" s="20"/>
      <c r="F11" s="20"/>
      <c r="G11" s="20"/>
      <c r="H11" s="60">
        <f>+H12</f>
        <v>0</v>
      </c>
      <c r="I11" s="60">
        <f t="shared" si="0"/>
        <v>0</v>
      </c>
      <c r="J11" s="65">
        <f t="shared" si="0"/>
        <v>0</v>
      </c>
      <c r="K11" s="60">
        <f t="shared" si="0"/>
        <v>0</v>
      </c>
      <c r="L11" s="60">
        <f t="shared" si="0"/>
        <v>0</v>
      </c>
      <c r="M11" s="60">
        <f t="shared" si="0"/>
        <v>0</v>
      </c>
      <c r="N11" s="65">
        <f t="shared" si="0"/>
        <v>0</v>
      </c>
      <c r="O11" s="65">
        <f t="shared" si="0"/>
        <v>0</v>
      </c>
      <c r="P11" s="65">
        <f t="shared" si="0"/>
        <v>0</v>
      </c>
      <c r="Q11" s="65">
        <f t="shared" si="0"/>
        <v>0</v>
      </c>
      <c r="R11" s="65">
        <f t="shared" si="0"/>
        <v>0</v>
      </c>
      <c r="S11" s="74"/>
    </row>
    <row r="12" spans="1:19" x14ac:dyDescent="0.25">
      <c r="B12" s="20"/>
      <c r="C12" s="20"/>
      <c r="D12" s="20"/>
      <c r="E12" s="20"/>
      <c r="F12" s="20"/>
      <c r="G12" s="20"/>
      <c r="H12" s="60">
        <v>0</v>
      </c>
      <c r="I12" s="60">
        <v>0</v>
      </c>
      <c r="J12" s="65">
        <v>0</v>
      </c>
      <c r="K12" s="60">
        <v>0</v>
      </c>
      <c r="L12" s="60">
        <v>0</v>
      </c>
      <c r="M12" s="60">
        <v>0</v>
      </c>
      <c r="N12" s="65">
        <v>0</v>
      </c>
      <c r="O12" s="65">
        <v>0</v>
      </c>
      <c r="P12" s="65">
        <v>0</v>
      </c>
      <c r="Q12" s="65">
        <v>0</v>
      </c>
      <c r="R12" s="65">
        <f>+N12+O12+P12+Q12</f>
        <v>0</v>
      </c>
      <c r="S12" s="74"/>
    </row>
    <row r="13" spans="1:19" x14ac:dyDescent="0.25">
      <c r="B13" s="20"/>
      <c r="C13" s="20"/>
      <c r="D13" s="20"/>
      <c r="E13" s="20"/>
      <c r="F13" s="20"/>
      <c r="G13" s="20"/>
      <c r="H13" s="60"/>
      <c r="I13" s="60"/>
      <c r="J13" s="65"/>
      <c r="K13" s="60"/>
      <c r="L13" s="60"/>
      <c r="M13" s="60"/>
      <c r="N13" s="65"/>
      <c r="O13" s="65"/>
      <c r="P13" s="65"/>
      <c r="Q13" s="65"/>
      <c r="R13" s="65"/>
      <c r="S13" s="74"/>
    </row>
    <row r="14" spans="1:19" x14ac:dyDescent="0.25">
      <c r="B14" s="20"/>
      <c r="C14" s="20"/>
      <c r="D14" s="20"/>
      <c r="E14" s="20"/>
      <c r="F14" s="20"/>
      <c r="G14" s="20"/>
      <c r="H14" s="60"/>
      <c r="I14" s="60"/>
      <c r="J14" s="65"/>
      <c r="K14" s="60"/>
      <c r="L14" s="60"/>
      <c r="M14" s="60"/>
      <c r="N14" s="65"/>
      <c r="O14" s="65"/>
      <c r="P14" s="65"/>
      <c r="Q14" s="65"/>
      <c r="R14" s="65"/>
      <c r="S14" s="74"/>
    </row>
    <row r="15" spans="1:19" x14ac:dyDescent="0.25">
      <c r="B15" s="20"/>
      <c r="C15" s="20"/>
      <c r="D15" s="20"/>
      <c r="E15" s="20"/>
      <c r="F15" s="20"/>
      <c r="G15" s="20"/>
      <c r="H15" s="60"/>
      <c r="I15" s="60"/>
      <c r="J15" s="65"/>
      <c r="K15" s="60"/>
      <c r="L15" s="60"/>
      <c r="M15" s="60"/>
      <c r="N15" s="65"/>
      <c r="O15" s="65"/>
      <c r="P15" s="65"/>
      <c r="Q15" s="65"/>
      <c r="R15" s="65"/>
      <c r="S15" s="74"/>
    </row>
    <row r="16" spans="1:19" x14ac:dyDescent="0.25">
      <c r="B16" s="20"/>
      <c r="C16" s="20"/>
      <c r="D16" s="20"/>
      <c r="E16" s="20"/>
      <c r="F16" s="20"/>
      <c r="G16" s="20"/>
      <c r="H16" s="60"/>
      <c r="I16" s="60"/>
      <c r="J16" s="65"/>
      <c r="K16" s="60"/>
      <c r="L16" s="60"/>
      <c r="M16" s="60"/>
      <c r="N16" s="65"/>
      <c r="O16" s="65"/>
      <c r="P16" s="65"/>
      <c r="Q16" s="65"/>
      <c r="R16" s="65"/>
      <c r="S16" s="74"/>
    </row>
    <row r="17" spans="1:19" x14ac:dyDescent="0.25">
      <c r="B17" s="33"/>
      <c r="C17" s="33"/>
      <c r="D17" s="33"/>
      <c r="E17" s="33"/>
      <c r="F17" s="33"/>
      <c r="G17" s="33"/>
      <c r="H17" s="60"/>
      <c r="I17" s="60"/>
      <c r="J17" s="65"/>
      <c r="K17" s="60"/>
      <c r="L17" s="60"/>
      <c r="M17" s="60"/>
      <c r="N17" s="65"/>
      <c r="O17" s="65"/>
      <c r="P17" s="65"/>
      <c r="Q17" s="65"/>
      <c r="R17" s="65"/>
      <c r="S17" s="74"/>
    </row>
    <row r="18" spans="1:19" ht="17.25" customHeight="1" x14ac:dyDescent="0.25">
      <c r="A18" s="31"/>
      <c r="B18" s="339" t="s">
        <v>12</v>
      </c>
      <c r="C18" s="340"/>
      <c r="D18" s="341"/>
      <c r="E18" s="59"/>
      <c r="F18" s="64"/>
      <c r="G18" s="64"/>
      <c r="H18" s="35"/>
      <c r="I18" s="35"/>
      <c r="J18" s="35"/>
      <c r="K18" s="35"/>
      <c r="L18" s="35"/>
      <c r="M18" s="35"/>
      <c r="N18" s="65"/>
      <c r="O18" s="35"/>
      <c r="P18" s="35"/>
      <c r="Q18" s="35"/>
      <c r="R18" s="35"/>
      <c r="S18" s="35" t="s">
        <v>45</v>
      </c>
    </row>
    <row r="24" spans="1:19" ht="57" customHeight="1" x14ac:dyDescent="0.25"/>
    <row r="25" spans="1:19" ht="36.75" customHeight="1" x14ac:dyDescent="0.25"/>
    <row r="29" spans="1:19" ht="15" customHeight="1" x14ac:dyDescent="0.25"/>
    <row r="30" spans="1:19" ht="15" customHeight="1" x14ac:dyDescent="0.25"/>
  </sheetData>
  <mergeCells count="14">
    <mergeCell ref="S6:S8"/>
    <mergeCell ref="Q5:S5"/>
    <mergeCell ref="J6:J7"/>
    <mergeCell ref="B18:D18"/>
    <mergeCell ref="N6:R6"/>
    <mergeCell ref="E6:E8"/>
    <mergeCell ref="B6:C7"/>
    <mergeCell ref="D6:D8"/>
    <mergeCell ref="H6:H7"/>
    <mergeCell ref="I6:I7"/>
    <mergeCell ref="K6:M6"/>
    <mergeCell ref="G6:G7"/>
    <mergeCell ref="B5:P5"/>
    <mergeCell ref="F6:F7"/>
  </mergeCells>
  <pageMargins left="0.7" right="0.7" top="0.75" bottom="0.75" header="0.3" footer="0.3"/>
  <pageSetup paperSize="9" orientation="portrait" verticalDpi="120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6"/>
  <sheetViews>
    <sheetView workbookViewId="0">
      <selection activeCell="E9" sqref="E9"/>
    </sheetView>
  </sheetViews>
  <sheetFormatPr defaultRowHeight="16.5" x14ac:dyDescent="0.3"/>
  <cols>
    <col min="1" max="1" width="4.85546875" style="96" customWidth="1"/>
    <col min="2" max="2" width="92.7109375" style="96" customWidth="1"/>
    <col min="3" max="3" width="14.28515625" style="96" customWidth="1"/>
    <col min="4" max="4" width="12.28515625" style="96" customWidth="1"/>
    <col min="5" max="5" width="12.7109375" style="96" customWidth="1"/>
    <col min="6" max="6" width="12.5703125" style="96" customWidth="1"/>
    <col min="7" max="7" width="8.42578125" style="96" customWidth="1"/>
    <col min="8" max="11" width="9.140625" style="96"/>
    <col min="12" max="12" width="21" style="96" customWidth="1"/>
    <col min="13" max="16" width="9.140625" style="96"/>
    <col min="17" max="17" width="0" style="96" hidden="1" customWidth="1"/>
    <col min="18" max="16384" width="9.140625" style="96"/>
  </cols>
  <sheetData>
    <row r="1" spans="1:12" ht="30" customHeight="1" x14ac:dyDescent="0.3">
      <c r="A1" s="4" t="s">
        <v>53</v>
      </c>
      <c r="B1" s="13"/>
      <c r="C1" s="4"/>
      <c r="D1" s="4"/>
      <c r="E1" s="4"/>
      <c r="F1" s="4"/>
      <c r="G1" s="4"/>
      <c r="H1" s="4"/>
      <c r="I1" s="4"/>
      <c r="J1" s="4"/>
      <c r="K1" s="4"/>
      <c r="L1" s="4"/>
    </row>
    <row r="2" spans="1:12" s="5" customFormat="1" ht="15.75" customHeight="1" x14ac:dyDescent="0.25"/>
    <row r="3" spans="1:12" ht="38.25" customHeight="1" x14ac:dyDescent="0.3">
      <c r="A3" s="378" t="s">
        <v>161</v>
      </c>
      <c r="B3" s="378"/>
      <c r="C3" s="378"/>
      <c r="D3" s="378"/>
      <c r="E3" s="378"/>
      <c r="F3" s="378"/>
    </row>
    <row r="4" spans="1:12" x14ac:dyDescent="0.3">
      <c r="C4" s="37"/>
      <c r="D4" s="37"/>
      <c r="E4" s="37"/>
      <c r="F4" s="37" t="s">
        <v>15</v>
      </c>
    </row>
    <row r="5" spans="1:12" ht="40.5" x14ac:dyDescent="0.3">
      <c r="B5" s="43"/>
      <c r="C5" s="40" t="s">
        <v>223</v>
      </c>
      <c r="D5" s="38" t="s">
        <v>18</v>
      </c>
      <c r="E5" s="38" t="s">
        <v>117</v>
      </c>
      <c r="F5" s="38" t="s">
        <v>140</v>
      </c>
    </row>
    <row r="6" spans="1:12" ht="27" x14ac:dyDescent="0.3">
      <c r="B6" s="95" t="s">
        <v>159</v>
      </c>
      <c r="C6" s="38" t="s">
        <v>14</v>
      </c>
      <c r="D6" s="39"/>
      <c r="E6" s="97"/>
      <c r="F6" s="39"/>
    </row>
    <row r="7" spans="1:12" s="98" customFormat="1" ht="27" x14ac:dyDescent="0.3">
      <c r="B7" s="41" t="s">
        <v>154</v>
      </c>
      <c r="C7" s="39">
        <f>'Հ4  '!I6</f>
        <v>23915649.400000002</v>
      </c>
      <c r="D7" s="36" t="s">
        <v>14</v>
      </c>
      <c r="E7" s="36" t="s">
        <v>14</v>
      </c>
      <c r="F7" s="36" t="s">
        <v>14</v>
      </c>
    </row>
    <row r="8" spans="1:12" ht="27" x14ac:dyDescent="0.3">
      <c r="B8" s="41" t="s">
        <v>155</v>
      </c>
      <c r="C8" s="38" t="s">
        <v>14</v>
      </c>
      <c r="D8" s="38">
        <f t="shared" ref="D8:F8" si="0">D9+D10+D11</f>
        <v>41954899.063000001</v>
      </c>
      <c r="E8" s="38">
        <f t="shared" si="0"/>
        <v>41769350.487000003</v>
      </c>
      <c r="F8" s="38">
        <f t="shared" si="0"/>
        <v>39577519.441</v>
      </c>
    </row>
    <row r="9" spans="1:12" ht="27" x14ac:dyDescent="0.3">
      <c r="B9" s="42" t="s">
        <v>156</v>
      </c>
      <c r="C9" s="38" t="s">
        <v>14</v>
      </c>
      <c r="D9" s="39">
        <f>'Հ4  '!J6</f>
        <v>41954899.063000001</v>
      </c>
      <c r="E9" s="39">
        <f>'Հ4  '!K6</f>
        <v>41769350.487000003</v>
      </c>
      <c r="F9" s="39">
        <f>'Հ4  '!L6</f>
        <v>39577519.441</v>
      </c>
    </row>
    <row r="10" spans="1:12" s="98" customFormat="1" x14ac:dyDescent="0.3">
      <c r="B10" s="42" t="s">
        <v>28</v>
      </c>
      <c r="C10" s="38" t="s">
        <v>14</v>
      </c>
      <c r="D10" s="39"/>
      <c r="E10" s="39"/>
      <c r="F10" s="39"/>
    </row>
    <row r="11" spans="1:12" x14ac:dyDescent="0.3">
      <c r="B11" s="42" t="s">
        <v>29</v>
      </c>
      <c r="C11" s="38" t="s">
        <v>14</v>
      </c>
      <c r="D11" s="39"/>
      <c r="E11" s="39"/>
      <c r="F11" s="39"/>
    </row>
    <row r="12" spans="1:12" x14ac:dyDescent="0.3">
      <c r="B12" s="41" t="s">
        <v>115</v>
      </c>
      <c r="C12" s="38" t="s">
        <v>14</v>
      </c>
      <c r="D12" s="38">
        <f>D8-C7</f>
        <v>18039249.662999999</v>
      </c>
      <c r="E12" s="38">
        <f>E8-C7</f>
        <v>17853701.087000001</v>
      </c>
      <c r="F12" s="38">
        <f>F8-C7</f>
        <v>15661870.040999997</v>
      </c>
    </row>
    <row r="13" spans="1:12" ht="27" x14ac:dyDescent="0.3">
      <c r="B13" s="41" t="s">
        <v>116</v>
      </c>
      <c r="C13" s="38" t="s">
        <v>14</v>
      </c>
      <c r="D13" s="38">
        <f t="shared" ref="D13:F13" si="1">D8-D6</f>
        <v>41954899.063000001</v>
      </c>
      <c r="E13" s="38">
        <f t="shared" si="1"/>
        <v>41769350.487000003</v>
      </c>
      <c r="F13" s="38">
        <f t="shared" si="1"/>
        <v>39577519.441</v>
      </c>
    </row>
    <row r="14" spans="1:12" ht="45.75" customHeight="1" x14ac:dyDescent="0.3"/>
    <row r="15" spans="1:12" x14ac:dyDescent="0.3">
      <c r="B15" s="99" t="s">
        <v>160</v>
      </c>
    </row>
    <row r="16" spans="1:12" x14ac:dyDescent="0.3">
      <c r="B16" s="99" t="s">
        <v>162</v>
      </c>
    </row>
  </sheetData>
  <mergeCells count="1">
    <mergeCell ref="A3:F3"/>
  </mergeCells>
  <pageMargins left="0.18" right="0.23" top="0.75" bottom="0.75" header="0.3" footer="0.3"/>
  <pageSetup scale="86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8"/>
  <sheetViews>
    <sheetView workbookViewId="0">
      <selection activeCell="B18" sqref="B18"/>
    </sheetView>
  </sheetViews>
  <sheetFormatPr defaultRowHeight="15" x14ac:dyDescent="0.25"/>
  <cols>
    <col min="2" max="2" width="16.28515625" customWidth="1"/>
    <col min="3" max="3" width="18.42578125" customWidth="1"/>
    <col min="4" max="4" width="30.7109375" customWidth="1"/>
    <col min="8" max="8" width="36.42578125" customWidth="1"/>
  </cols>
  <sheetData>
    <row r="1" spans="1:15" ht="32.25" customHeight="1" x14ac:dyDescent="0.25">
      <c r="A1" s="378" t="s">
        <v>107</v>
      </c>
      <c r="B1" s="378"/>
      <c r="C1" s="378"/>
      <c r="D1" s="378"/>
      <c r="E1" s="378"/>
      <c r="F1" s="378"/>
      <c r="G1" s="378"/>
      <c r="H1" s="378"/>
      <c r="I1" s="4"/>
      <c r="J1" s="4"/>
      <c r="K1" s="4"/>
      <c r="L1" s="4"/>
      <c r="M1" s="4"/>
      <c r="N1" s="4"/>
      <c r="O1" s="4"/>
    </row>
    <row r="2" spans="1:15" ht="17.25" customHeight="1" x14ac:dyDescent="0.25"/>
    <row r="3" spans="1:15" x14ac:dyDescent="0.25">
      <c r="B3" s="380" t="s">
        <v>108</v>
      </c>
      <c r="C3" s="380"/>
      <c r="D3" s="381"/>
      <c r="E3" s="381"/>
      <c r="F3" s="381"/>
      <c r="G3" s="381"/>
      <c r="H3" s="381"/>
    </row>
    <row r="4" spans="1:15" x14ac:dyDescent="0.25">
      <c r="B4" s="380" t="s">
        <v>109</v>
      </c>
      <c r="C4" s="380"/>
      <c r="D4" s="381"/>
      <c r="E4" s="381"/>
      <c r="F4" s="381"/>
      <c r="G4" s="381"/>
      <c r="H4" s="381"/>
    </row>
    <row r="5" spans="1:15" x14ac:dyDescent="0.25">
      <c r="B5" s="380" t="s">
        <v>110</v>
      </c>
      <c r="C5" s="380"/>
      <c r="D5" s="381"/>
      <c r="E5" s="381"/>
      <c r="F5" s="381"/>
      <c r="G5" s="381"/>
      <c r="H5" s="381"/>
    </row>
    <row r="6" spans="1:15" x14ac:dyDescent="0.25">
      <c r="B6" s="380" t="s">
        <v>111</v>
      </c>
      <c r="C6" s="380"/>
      <c r="D6" s="381"/>
      <c r="E6" s="381"/>
      <c r="F6" s="381"/>
      <c r="G6" s="381"/>
      <c r="H6" s="381"/>
    </row>
    <row r="9" spans="1:15" x14ac:dyDescent="0.25">
      <c r="A9" s="4" t="s">
        <v>37</v>
      </c>
    </row>
    <row r="10" spans="1:15" x14ac:dyDescent="0.25">
      <c r="B10" s="4"/>
    </row>
    <row r="11" spans="1:15" ht="25.5" customHeight="1" x14ac:dyDescent="0.25">
      <c r="B11" s="336" t="s">
        <v>8</v>
      </c>
      <c r="C11" s="336"/>
      <c r="D11" s="336" t="s">
        <v>38</v>
      </c>
      <c r="E11" s="336" t="s">
        <v>112</v>
      </c>
      <c r="F11" s="336"/>
      <c r="G11" s="336"/>
      <c r="H11" s="336" t="s">
        <v>113</v>
      </c>
    </row>
    <row r="12" spans="1:15" ht="28.5" customHeight="1" x14ac:dyDescent="0.25">
      <c r="B12" s="29" t="s">
        <v>2</v>
      </c>
      <c r="C12" s="29" t="s">
        <v>27</v>
      </c>
      <c r="D12" s="336"/>
      <c r="E12" s="29" t="s">
        <v>7</v>
      </c>
      <c r="F12" s="29" t="s">
        <v>118</v>
      </c>
      <c r="G12" s="29" t="s">
        <v>149</v>
      </c>
      <c r="H12" s="336"/>
    </row>
    <row r="13" spans="1:15" x14ac:dyDescent="0.25">
      <c r="B13" s="20"/>
      <c r="C13" s="20"/>
      <c r="D13" s="20"/>
      <c r="E13" s="21"/>
      <c r="F13" s="21"/>
      <c r="G13" s="21"/>
      <c r="H13" s="21"/>
    </row>
    <row r="14" spans="1:15" x14ac:dyDescent="0.25">
      <c r="B14" s="20"/>
      <c r="C14" s="20"/>
      <c r="D14" s="20"/>
      <c r="E14" s="21"/>
      <c r="F14" s="21"/>
      <c r="G14" s="21"/>
      <c r="H14" s="21"/>
    </row>
    <row r="15" spans="1:15" x14ac:dyDescent="0.25">
      <c r="B15" s="20"/>
      <c r="C15" s="20"/>
      <c r="D15" s="20"/>
      <c r="E15" s="21"/>
      <c r="F15" s="21"/>
      <c r="G15" s="21"/>
      <c r="H15" s="21"/>
    </row>
    <row r="16" spans="1:15" x14ac:dyDescent="0.25">
      <c r="B16" s="379" t="s">
        <v>12</v>
      </c>
      <c r="C16" s="379"/>
      <c r="D16" s="379"/>
      <c r="E16" s="29">
        <f>SUM(E13:E15)</f>
        <v>0</v>
      </c>
      <c r="F16" s="29">
        <f t="shared" ref="F16:G16" si="0">SUM(F13:F15)</f>
        <v>0</v>
      </c>
      <c r="G16" s="29">
        <f t="shared" si="0"/>
        <v>0</v>
      </c>
      <c r="H16" s="29" t="s">
        <v>45</v>
      </c>
    </row>
    <row r="18" spans="2:2" x14ac:dyDescent="0.25">
      <c r="B18" s="151" t="s">
        <v>163</v>
      </c>
    </row>
  </sheetData>
  <mergeCells count="14">
    <mergeCell ref="A1:H1"/>
    <mergeCell ref="B16:D16"/>
    <mergeCell ref="B11:C11"/>
    <mergeCell ref="D11:D12"/>
    <mergeCell ref="E11:G11"/>
    <mergeCell ref="H11:H12"/>
    <mergeCell ref="B3:C3"/>
    <mergeCell ref="B4:C4"/>
    <mergeCell ref="B5:C5"/>
    <mergeCell ref="B6:C6"/>
    <mergeCell ref="D3:H3"/>
    <mergeCell ref="D4:H4"/>
    <mergeCell ref="D5:H5"/>
    <mergeCell ref="D6:H6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"/>
  <sheetViews>
    <sheetView workbookViewId="0">
      <selection activeCell="B7" sqref="B7"/>
    </sheetView>
  </sheetViews>
  <sheetFormatPr defaultRowHeight="15" x14ac:dyDescent="0.25"/>
  <cols>
    <col min="1" max="1" width="8.5703125" customWidth="1"/>
    <col min="2" max="2" width="32.42578125" customWidth="1"/>
    <col min="3" max="3" width="28.42578125" customWidth="1"/>
    <col min="4" max="4" width="37.28515625" customWidth="1"/>
    <col min="5" max="5" width="43.85546875" customWidth="1"/>
  </cols>
  <sheetData>
    <row r="1" spans="1:5" x14ac:dyDescent="0.25">
      <c r="A1" s="4" t="s">
        <v>54</v>
      </c>
      <c r="B1" s="4"/>
      <c r="C1" s="4"/>
      <c r="D1" s="4"/>
    </row>
    <row r="3" spans="1:5" ht="25.5" x14ac:dyDescent="0.25">
      <c r="B3" s="29" t="s">
        <v>40</v>
      </c>
      <c r="C3" s="29" t="s">
        <v>114</v>
      </c>
      <c r="D3" s="29" t="s">
        <v>41</v>
      </c>
      <c r="E3" s="29" t="s">
        <v>42</v>
      </c>
    </row>
    <row r="4" spans="1:5" x14ac:dyDescent="0.25">
      <c r="B4" s="23"/>
      <c r="C4" s="23"/>
      <c r="D4" s="23"/>
      <c r="E4" s="23"/>
    </row>
    <row r="5" spans="1:5" x14ac:dyDescent="0.25">
      <c r="B5" s="23"/>
      <c r="C5" s="23"/>
      <c r="D5" s="23"/>
      <c r="E5" s="23"/>
    </row>
    <row r="7" spans="1:5" x14ac:dyDescent="0.25">
      <c r="B7" s="99" t="s">
        <v>163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5"/>
  <sheetViews>
    <sheetView zoomScale="82" zoomScaleNormal="82" zoomScaleSheetLayoutView="50" workbookViewId="0">
      <selection activeCell="D15" sqref="D15"/>
    </sheetView>
  </sheetViews>
  <sheetFormatPr defaultRowHeight="16.5" x14ac:dyDescent="0.3"/>
  <cols>
    <col min="1" max="1" width="9.140625" style="105"/>
    <col min="2" max="2" width="11.5703125" style="106" customWidth="1"/>
    <col min="3" max="3" width="7.7109375" style="106" bestFit="1" customWidth="1"/>
    <col min="4" max="4" width="31.85546875" style="107" customWidth="1"/>
    <col min="5" max="5" width="27.7109375" style="107" customWidth="1"/>
    <col min="6" max="6" width="19" style="108" customWidth="1"/>
    <col min="7" max="7" width="12.5703125" style="108" bestFit="1" customWidth="1"/>
    <col min="8" max="8" width="36" style="107" customWidth="1"/>
    <col min="9" max="9" width="19" style="111" bestFit="1" customWidth="1"/>
    <col min="10" max="10" width="25.7109375" style="111" customWidth="1"/>
    <col min="11" max="11" width="17" style="111" customWidth="1"/>
    <col min="12" max="12" width="26" style="112" customWidth="1"/>
    <col min="13" max="13" width="19.85546875" style="112" customWidth="1"/>
    <col min="14" max="14" width="15.85546875" style="113" customWidth="1"/>
    <col min="15" max="15" width="22" style="113" customWidth="1"/>
    <col min="16" max="16" width="14" style="115" customWidth="1"/>
    <col min="17" max="17" width="15" style="105" customWidth="1"/>
    <col min="18" max="18" width="15.42578125" style="105" customWidth="1"/>
    <col min="19" max="19" width="21.140625" style="105" customWidth="1"/>
    <col min="20" max="20" width="37.5703125" style="105" customWidth="1"/>
    <col min="21" max="16384" width="9.140625" style="105"/>
  </cols>
  <sheetData>
    <row r="1" spans="1:20" x14ac:dyDescent="0.3">
      <c r="B1" s="118" t="s">
        <v>194</v>
      </c>
      <c r="D1" s="106"/>
      <c r="E1" s="105"/>
      <c r="F1" s="107"/>
      <c r="H1" s="105"/>
      <c r="I1" s="119"/>
      <c r="J1" s="120"/>
      <c r="K1" s="120"/>
      <c r="L1" s="120"/>
      <c r="M1" s="121"/>
      <c r="N1" s="121"/>
      <c r="O1" s="122"/>
      <c r="P1" s="123"/>
    </row>
    <row r="2" spans="1:20" x14ac:dyDescent="0.3">
      <c r="B2" s="105"/>
      <c r="C2" s="382"/>
      <c r="D2" s="382"/>
      <c r="E2" s="382"/>
      <c r="F2" s="382"/>
      <c r="G2" s="382"/>
      <c r="H2" s="382"/>
      <c r="I2" s="382"/>
      <c r="J2" s="382"/>
      <c r="K2" s="382"/>
      <c r="L2" s="382"/>
      <c r="M2" s="382"/>
      <c r="N2" s="382"/>
      <c r="O2" s="382"/>
      <c r="P2" s="382"/>
      <c r="Q2" s="114"/>
    </row>
    <row r="3" spans="1:20" x14ac:dyDescent="0.3">
      <c r="B3" s="105"/>
      <c r="D3" s="106"/>
      <c r="F3" s="107"/>
      <c r="H3" s="109"/>
      <c r="I3" s="110"/>
      <c r="L3" s="111"/>
      <c r="N3" s="112"/>
      <c r="P3" s="113"/>
      <c r="Q3" s="115"/>
      <c r="R3" s="105" t="s">
        <v>189</v>
      </c>
    </row>
    <row r="4" spans="1:20" s="116" customFormat="1" ht="82.5" x14ac:dyDescent="0.3">
      <c r="B4" s="124" t="s">
        <v>184</v>
      </c>
      <c r="C4" s="124" t="s">
        <v>185</v>
      </c>
      <c r="D4" s="125" t="s">
        <v>179</v>
      </c>
      <c r="E4" s="125" t="s">
        <v>186</v>
      </c>
      <c r="F4" s="125" t="s">
        <v>204</v>
      </c>
      <c r="G4" s="125" t="s">
        <v>180</v>
      </c>
      <c r="H4" s="125" t="s">
        <v>205</v>
      </c>
      <c r="I4" s="126" t="s">
        <v>208</v>
      </c>
      <c r="J4" s="126" t="s">
        <v>181</v>
      </c>
      <c r="K4" s="126" t="s">
        <v>182</v>
      </c>
      <c r="L4" s="127" t="s">
        <v>187</v>
      </c>
      <c r="M4" s="127" t="s">
        <v>188</v>
      </c>
      <c r="N4" s="128" t="s">
        <v>222</v>
      </c>
      <c r="O4" s="128" t="s">
        <v>190</v>
      </c>
      <c r="P4" s="129" t="s">
        <v>191</v>
      </c>
      <c r="Q4" s="129" t="s">
        <v>192</v>
      </c>
      <c r="R4" s="129" t="s">
        <v>193</v>
      </c>
    </row>
    <row r="5" spans="1:20" s="117" customFormat="1" x14ac:dyDescent="0.3">
      <c r="B5" s="21"/>
      <c r="C5" s="21"/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</row>
    <row r="6" spans="1:20" x14ac:dyDescent="0.3"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</row>
    <row r="7" spans="1:20" s="107" customFormat="1" x14ac:dyDescent="0.3">
      <c r="A7" s="105"/>
      <c r="B7" s="21"/>
      <c r="C7" s="21"/>
      <c r="D7" s="21"/>
      <c r="E7" s="21"/>
      <c r="F7" s="21"/>
      <c r="G7" s="21"/>
      <c r="H7" s="21"/>
      <c r="I7" s="21"/>
      <c r="J7" s="21"/>
      <c r="K7" s="21"/>
      <c r="L7" s="21"/>
      <c r="M7" s="21"/>
      <c r="N7" s="21"/>
      <c r="O7" s="21"/>
      <c r="P7" s="21"/>
      <c r="Q7" s="21"/>
      <c r="R7" s="21"/>
      <c r="S7" s="105"/>
      <c r="T7" s="105"/>
    </row>
    <row r="8" spans="1:20" s="107" customFormat="1" x14ac:dyDescent="0.3">
      <c r="A8" s="105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105"/>
      <c r="T8" s="105"/>
    </row>
    <row r="9" spans="1:20" x14ac:dyDescent="0.3">
      <c r="B9" s="21"/>
      <c r="C9" s="21"/>
      <c r="D9" s="21"/>
      <c r="E9" s="21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spans="1:20" x14ac:dyDescent="0.3"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</row>
    <row r="13" spans="1:20" x14ac:dyDescent="0.3">
      <c r="D13" s="149" t="s">
        <v>183</v>
      </c>
    </row>
    <row r="15" spans="1:20" x14ac:dyDescent="0.3">
      <c r="D15" s="151" t="s">
        <v>163</v>
      </c>
    </row>
  </sheetData>
  <mergeCells count="1">
    <mergeCell ref="C2:P2"/>
  </mergeCells>
  <pageMargins left="0.23622047244094491" right="0.23622047244094491" top="0.27559055118110237" bottom="0.19685039370078741" header="0.15748031496062992" footer="0.15748031496062992"/>
  <pageSetup paperSize="9" scale="30" fitToHeight="0" orientation="landscape" verticalDpi="0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9"/>
  <sheetViews>
    <sheetView topLeftCell="A4" workbookViewId="0">
      <selection activeCell="F105" sqref="F105"/>
    </sheetView>
  </sheetViews>
  <sheetFormatPr defaultRowHeight="15" x14ac:dyDescent="0.25"/>
  <cols>
    <col min="1" max="5" width="9.140625" style="68"/>
    <col min="6" max="6" width="16.140625" style="68" customWidth="1"/>
    <col min="7" max="7" width="26.28515625" style="68" customWidth="1"/>
    <col min="8" max="8" width="59.42578125" style="68" customWidth="1"/>
    <col min="9" max="9" width="7.7109375" style="68" customWidth="1"/>
    <col min="10" max="16384" width="9.140625" style="68"/>
  </cols>
  <sheetData>
    <row r="1" spans="1:12" ht="21.75" customHeight="1" x14ac:dyDescent="0.25">
      <c r="A1" s="401" t="s">
        <v>39</v>
      </c>
      <c r="B1" s="401"/>
      <c r="C1" s="401"/>
      <c r="D1" s="401"/>
      <c r="E1" s="401"/>
      <c r="F1" s="401"/>
      <c r="G1" s="401"/>
      <c r="H1" s="401"/>
    </row>
    <row r="2" spans="1:12" ht="21.75" customHeight="1" x14ac:dyDescent="0.25">
      <c r="A2" s="407" t="s">
        <v>55</v>
      </c>
      <c r="B2" s="407"/>
      <c r="C2" s="407"/>
      <c r="D2" s="407"/>
      <c r="E2" s="407"/>
      <c r="F2" s="407"/>
      <c r="G2" s="407"/>
      <c r="H2" s="407"/>
    </row>
    <row r="3" spans="1:12" ht="15" customHeight="1" x14ac:dyDescent="0.25">
      <c r="A3" s="401"/>
      <c r="B3" s="401"/>
      <c r="C3" s="401"/>
      <c r="D3" s="401"/>
      <c r="E3" s="401"/>
      <c r="F3" s="401"/>
      <c r="G3" s="401"/>
      <c r="H3" s="401"/>
    </row>
    <row r="4" spans="1:12" x14ac:dyDescent="0.25">
      <c r="A4" s="383" t="s">
        <v>197</v>
      </c>
      <c r="B4" s="383"/>
      <c r="C4" s="383"/>
      <c r="D4" s="383"/>
      <c r="E4" s="383"/>
      <c r="F4" s="383"/>
      <c r="G4" s="383"/>
      <c r="H4" s="383"/>
    </row>
    <row r="5" spans="1:12" x14ac:dyDescent="0.25">
      <c r="A5" s="364"/>
      <c r="B5" s="364"/>
      <c r="C5" s="364"/>
      <c r="D5" s="364"/>
      <c r="E5" s="364"/>
      <c r="F5" s="364"/>
      <c r="G5" s="364"/>
      <c r="H5" s="364"/>
    </row>
    <row r="6" spans="1:12" x14ac:dyDescent="0.25">
      <c r="A6" s="402" t="s">
        <v>56</v>
      </c>
      <c r="B6" s="403"/>
      <c r="C6" s="403"/>
      <c r="D6" s="403"/>
      <c r="E6" s="403"/>
      <c r="F6" s="403"/>
      <c r="G6" s="403"/>
      <c r="H6" s="403"/>
    </row>
    <row r="7" spans="1:12" x14ac:dyDescent="0.25">
      <c r="A7" s="409"/>
      <c r="B7" s="410"/>
      <c r="C7" s="410"/>
      <c r="D7" s="410"/>
      <c r="E7" s="410"/>
      <c r="F7" s="410"/>
      <c r="G7" s="410"/>
      <c r="H7" s="410"/>
    </row>
    <row r="8" spans="1:12" ht="18" customHeight="1" x14ac:dyDescent="0.25">
      <c r="A8" s="408" t="s">
        <v>0</v>
      </c>
      <c r="B8" s="383"/>
      <c r="C8" s="383"/>
      <c r="D8" s="383"/>
      <c r="E8" s="383"/>
      <c r="F8" s="383"/>
      <c r="G8" s="383"/>
      <c r="H8" s="383"/>
    </row>
    <row r="9" spans="1:12" ht="30.75" customHeight="1" x14ac:dyDescent="0.25">
      <c r="A9" s="402" t="s">
        <v>64</v>
      </c>
      <c r="B9" s="403"/>
      <c r="C9" s="403"/>
      <c r="D9" s="403"/>
      <c r="E9" s="403"/>
      <c r="F9" s="403"/>
      <c r="G9" s="403"/>
      <c r="H9" s="403"/>
    </row>
    <row r="10" spans="1:12" ht="42" customHeight="1" x14ac:dyDescent="0.25">
      <c r="A10" s="402" t="s">
        <v>65</v>
      </c>
      <c r="B10" s="403"/>
      <c r="C10" s="403"/>
      <c r="D10" s="403"/>
      <c r="E10" s="403"/>
      <c r="F10" s="403"/>
      <c r="G10" s="403"/>
      <c r="H10" s="403"/>
    </row>
    <row r="11" spans="1:12" ht="28.5" customHeight="1" x14ac:dyDescent="0.25">
      <c r="A11" s="403" t="s">
        <v>66</v>
      </c>
      <c r="B11" s="403"/>
      <c r="C11" s="403"/>
      <c r="D11" s="403"/>
      <c r="E11" s="403"/>
      <c r="F11" s="403"/>
      <c r="G11" s="403"/>
      <c r="H11" s="403"/>
    </row>
    <row r="12" spans="1:12" ht="33" customHeight="1" x14ac:dyDescent="0.25">
      <c r="A12" s="403" t="s">
        <v>198</v>
      </c>
      <c r="B12" s="403"/>
      <c r="C12" s="403"/>
      <c r="D12" s="403"/>
      <c r="E12" s="403"/>
      <c r="F12" s="403"/>
      <c r="G12" s="403"/>
      <c r="H12" s="403"/>
      <c r="I12" s="130"/>
      <c r="J12" s="130"/>
      <c r="K12" s="130"/>
      <c r="L12" s="130"/>
    </row>
    <row r="13" spans="1:12" ht="19.5" customHeight="1" x14ac:dyDescent="0.25">
      <c r="A13" s="404"/>
      <c r="B13" s="404"/>
      <c r="C13" s="404"/>
      <c r="D13" s="404"/>
      <c r="E13" s="404"/>
      <c r="F13" s="404"/>
      <c r="G13" s="404"/>
      <c r="H13" s="404"/>
      <c r="I13" s="130"/>
      <c r="J13" s="130"/>
      <c r="K13" s="130"/>
      <c r="L13" s="130"/>
    </row>
    <row r="14" spans="1:12" ht="16.5" customHeight="1" x14ac:dyDescent="0.25">
      <c r="A14" s="383" t="s">
        <v>1</v>
      </c>
      <c r="B14" s="383"/>
      <c r="C14" s="383"/>
      <c r="D14" s="383"/>
      <c r="E14" s="383"/>
      <c r="F14" s="383"/>
      <c r="G14" s="383"/>
      <c r="H14" s="383"/>
      <c r="I14" s="130"/>
      <c r="J14" s="130"/>
      <c r="K14" s="130"/>
      <c r="L14" s="130"/>
    </row>
    <row r="15" spans="1:12" ht="15.75" customHeight="1" x14ac:dyDescent="0.25">
      <c r="A15" s="398"/>
      <c r="B15" s="398"/>
      <c r="C15" s="398"/>
      <c r="D15" s="398"/>
      <c r="E15" s="398"/>
      <c r="F15" s="398"/>
      <c r="G15" s="398"/>
      <c r="H15" s="398"/>
    </row>
    <row r="16" spans="1:12" ht="15.75" customHeight="1" x14ac:dyDescent="0.25">
      <c r="A16" s="405" t="s">
        <v>210</v>
      </c>
      <c r="B16" s="405"/>
      <c r="C16" s="405"/>
      <c r="D16" s="405"/>
      <c r="E16" s="405"/>
      <c r="F16" s="405"/>
      <c r="G16" s="405"/>
      <c r="H16" s="405"/>
    </row>
    <row r="17" spans="1:9" ht="25.5" customHeight="1" x14ac:dyDescent="0.25">
      <c r="A17" s="405" t="s">
        <v>67</v>
      </c>
      <c r="B17" s="405"/>
      <c r="C17" s="405"/>
      <c r="D17" s="405"/>
      <c r="E17" s="405"/>
      <c r="F17" s="405"/>
      <c r="G17" s="405"/>
      <c r="H17" s="405"/>
    </row>
    <row r="18" spans="1:9" ht="17.25" customHeight="1" x14ac:dyDescent="0.25">
      <c r="A18" s="405" t="s">
        <v>203</v>
      </c>
      <c r="B18" s="405"/>
      <c r="C18" s="405"/>
      <c r="D18" s="405"/>
      <c r="E18" s="405"/>
      <c r="F18" s="405"/>
      <c r="G18" s="405"/>
      <c r="H18" s="405"/>
    </row>
    <row r="19" spans="1:9" ht="17.25" customHeight="1" x14ac:dyDescent="0.25">
      <c r="A19" s="406" t="s">
        <v>214</v>
      </c>
      <c r="B19" s="406"/>
      <c r="C19" s="406"/>
      <c r="D19" s="406"/>
      <c r="E19" s="406"/>
      <c r="F19" s="406"/>
      <c r="G19" s="406"/>
      <c r="H19" s="406"/>
    </row>
    <row r="20" spans="1:9" ht="41.25" customHeight="1" x14ac:dyDescent="0.25">
      <c r="A20" s="405" t="s">
        <v>213</v>
      </c>
      <c r="B20" s="405"/>
      <c r="C20" s="405"/>
      <c r="D20" s="405"/>
      <c r="E20" s="405"/>
      <c r="F20" s="405"/>
      <c r="G20" s="405"/>
      <c r="H20" s="405"/>
    </row>
    <row r="21" spans="1:9" ht="10.5" customHeight="1" x14ac:dyDescent="0.25">
      <c r="A21" s="400"/>
      <c r="B21" s="400"/>
      <c r="C21" s="400"/>
      <c r="D21" s="400"/>
      <c r="E21" s="400"/>
      <c r="F21" s="400"/>
      <c r="G21" s="400"/>
      <c r="H21" s="400"/>
    </row>
    <row r="22" spans="1:9" x14ac:dyDescent="0.25">
      <c r="A22" s="383" t="s">
        <v>57</v>
      </c>
      <c r="B22" s="383"/>
      <c r="C22" s="383"/>
      <c r="D22" s="383"/>
      <c r="E22" s="383"/>
      <c r="F22" s="383"/>
      <c r="G22" s="383"/>
      <c r="H22" s="383"/>
      <c r="I22" s="131"/>
    </row>
    <row r="23" spans="1:9" ht="12" customHeight="1" x14ac:dyDescent="0.25">
      <c r="A23" s="364"/>
      <c r="B23" s="364"/>
      <c r="C23" s="364"/>
      <c r="D23" s="364"/>
      <c r="E23" s="364"/>
      <c r="F23" s="364"/>
      <c r="G23" s="364"/>
      <c r="H23" s="364"/>
      <c r="I23" s="132"/>
    </row>
    <row r="24" spans="1:9" ht="12" customHeight="1" x14ac:dyDescent="0.25">
      <c r="A24" s="412" t="s">
        <v>68</v>
      </c>
      <c r="B24" s="412"/>
      <c r="C24" s="412"/>
      <c r="D24" s="412"/>
      <c r="E24" s="412"/>
      <c r="F24" s="412"/>
      <c r="G24" s="412"/>
      <c r="H24" s="412"/>
      <c r="I24" s="132"/>
    </row>
    <row r="25" spans="1:9" ht="12" customHeight="1" x14ac:dyDescent="0.25">
      <c r="A25" s="412" t="s">
        <v>69</v>
      </c>
      <c r="B25" s="412"/>
      <c r="C25" s="412"/>
      <c r="D25" s="412"/>
      <c r="E25" s="412"/>
      <c r="F25" s="412"/>
      <c r="G25" s="412"/>
      <c r="H25" s="412"/>
      <c r="I25" s="132"/>
    </row>
    <row r="26" spans="1:9" ht="12" customHeight="1" x14ac:dyDescent="0.25">
      <c r="A26" s="412" t="s">
        <v>70</v>
      </c>
      <c r="B26" s="412"/>
      <c r="C26" s="412"/>
      <c r="D26" s="412"/>
      <c r="E26" s="412"/>
      <c r="F26" s="412"/>
      <c r="G26" s="412"/>
      <c r="H26" s="412"/>
      <c r="I26" s="132"/>
    </row>
    <row r="27" spans="1:9" ht="15" customHeight="1" x14ac:dyDescent="0.25">
      <c r="A27" s="412" t="s">
        <v>71</v>
      </c>
      <c r="B27" s="412"/>
      <c r="C27" s="412"/>
      <c r="D27" s="412"/>
      <c r="E27" s="412"/>
      <c r="F27" s="412"/>
      <c r="G27" s="412"/>
      <c r="H27" s="412"/>
      <c r="I27" s="132"/>
    </row>
    <row r="28" spans="1:9" ht="30.75" customHeight="1" x14ac:dyDescent="0.25">
      <c r="A28" s="412" t="s">
        <v>72</v>
      </c>
      <c r="B28" s="412"/>
      <c r="C28" s="412"/>
      <c r="D28" s="412"/>
      <c r="E28" s="412"/>
      <c r="F28" s="412"/>
      <c r="G28" s="412"/>
      <c r="H28" s="412"/>
      <c r="I28" s="132"/>
    </row>
    <row r="29" spans="1:9" ht="15" customHeight="1" x14ac:dyDescent="0.25">
      <c r="A29" s="412" t="s">
        <v>73</v>
      </c>
      <c r="B29" s="412"/>
      <c r="C29" s="412"/>
      <c r="D29" s="412"/>
      <c r="E29" s="412"/>
      <c r="F29" s="412"/>
      <c r="G29" s="412"/>
      <c r="H29" s="412"/>
      <c r="I29" s="132"/>
    </row>
    <row r="30" spans="1:9" ht="25.5" customHeight="1" x14ac:dyDescent="0.25">
      <c r="A30" s="412" t="s">
        <v>74</v>
      </c>
      <c r="B30" s="412"/>
      <c r="C30" s="412"/>
      <c r="D30" s="412"/>
      <c r="E30" s="412"/>
      <c r="F30" s="412"/>
      <c r="G30" s="412"/>
      <c r="H30" s="412"/>
      <c r="I30" s="132"/>
    </row>
    <row r="31" spans="1:9" ht="15.75" customHeight="1" x14ac:dyDescent="0.25">
      <c r="A31" s="412" t="s">
        <v>75</v>
      </c>
      <c r="B31" s="412"/>
      <c r="C31" s="412"/>
      <c r="D31" s="412"/>
      <c r="E31" s="412"/>
      <c r="F31" s="412"/>
      <c r="G31" s="412"/>
      <c r="H31" s="412"/>
      <c r="I31" s="132"/>
    </row>
    <row r="32" spans="1:9" ht="42" customHeight="1" x14ac:dyDescent="0.25">
      <c r="A32" s="412" t="s">
        <v>76</v>
      </c>
      <c r="B32" s="412"/>
      <c r="C32" s="412"/>
      <c r="D32" s="412"/>
      <c r="E32" s="412"/>
      <c r="F32" s="412"/>
      <c r="G32" s="412"/>
      <c r="H32" s="412"/>
      <c r="I32" s="132"/>
    </row>
    <row r="33" spans="1:18" ht="57.75" customHeight="1" x14ac:dyDescent="0.25">
      <c r="A33" s="412" t="s">
        <v>77</v>
      </c>
      <c r="B33" s="412"/>
      <c r="C33" s="412"/>
      <c r="D33" s="412"/>
      <c r="E33" s="412"/>
      <c r="F33" s="412"/>
      <c r="G33" s="412"/>
      <c r="H33" s="412"/>
      <c r="I33" s="132"/>
    </row>
    <row r="34" spans="1:18" ht="15.75" customHeight="1" x14ac:dyDescent="0.25">
      <c r="A34" s="399"/>
      <c r="B34" s="399"/>
      <c r="C34" s="399"/>
      <c r="D34" s="399"/>
      <c r="E34" s="399"/>
      <c r="F34" s="399"/>
      <c r="G34" s="399"/>
      <c r="H34" s="399"/>
      <c r="I34" s="132"/>
    </row>
    <row r="35" spans="1:18" x14ac:dyDescent="0.25">
      <c r="A35" s="383" t="s">
        <v>58</v>
      </c>
      <c r="B35" s="383"/>
      <c r="C35" s="383"/>
      <c r="D35" s="383"/>
      <c r="E35" s="383"/>
      <c r="F35" s="383"/>
      <c r="G35" s="383"/>
      <c r="H35" s="383"/>
    </row>
    <row r="36" spans="1:18" x14ac:dyDescent="0.25">
      <c r="A36" s="398"/>
      <c r="B36" s="398"/>
      <c r="C36" s="398"/>
      <c r="D36" s="398"/>
      <c r="E36" s="398"/>
      <c r="F36" s="398"/>
      <c r="G36" s="398"/>
      <c r="H36" s="398"/>
    </row>
    <row r="37" spans="1:18" ht="21" customHeight="1" x14ac:dyDescent="0.25">
      <c r="A37" s="411" t="s">
        <v>78</v>
      </c>
      <c r="B37" s="411"/>
      <c r="C37" s="411"/>
      <c r="D37" s="411"/>
      <c r="E37" s="411"/>
      <c r="F37" s="411"/>
      <c r="G37" s="411"/>
      <c r="H37" s="411"/>
    </row>
    <row r="38" spans="1:18" ht="15.75" customHeight="1" x14ac:dyDescent="0.25">
      <c r="A38" s="383" t="s">
        <v>59</v>
      </c>
      <c r="B38" s="383"/>
      <c r="C38" s="383"/>
      <c r="D38" s="383"/>
      <c r="E38" s="383"/>
      <c r="F38" s="383"/>
      <c r="G38" s="383"/>
      <c r="H38" s="383"/>
    </row>
    <row r="39" spans="1:18" ht="29.25" customHeight="1" x14ac:dyDescent="0.25">
      <c r="A39" s="411" t="s">
        <v>79</v>
      </c>
      <c r="B39" s="411"/>
      <c r="C39" s="411"/>
      <c r="D39" s="411"/>
      <c r="E39" s="411"/>
      <c r="F39" s="411"/>
      <c r="G39" s="411"/>
      <c r="H39" s="411"/>
    </row>
    <row r="40" spans="1:18" ht="27" customHeight="1" x14ac:dyDescent="0.25">
      <c r="A40" s="411" t="s">
        <v>215</v>
      </c>
      <c r="B40" s="411"/>
      <c r="C40" s="411"/>
      <c r="D40" s="411"/>
      <c r="E40" s="411"/>
      <c r="F40" s="411"/>
      <c r="G40" s="411"/>
      <c r="H40" s="411"/>
    </row>
    <row r="41" spans="1:18" ht="38.25" customHeight="1" x14ac:dyDescent="0.25">
      <c r="A41" s="411" t="s">
        <v>80</v>
      </c>
      <c r="B41" s="411"/>
      <c r="C41" s="411"/>
      <c r="D41" s="411"/>
      <c r="E41" s="411"/>
      <c r="F41" s="411"/>
      <c r="G41" s="411"/>
      <c r="H41" s="411"/>
    </row>
    <row r="42" spans="1:18" ht="30.75" customHeight="1" x14ac:dyDescent="0.25">
      <c r="A42" s="411" t="s">
        <v>81</v>
      </c>
      <c r="B42" s="411"/>
      <c r="C42" s="411"/>
      <c r="D42" s="411"/>
      <c r="E42" s="411"/>
      <c r="F42" s="411"/>
      <c r="G42" s="411"/>
      <c r="H42" s="411"/>
    </row>
    <row r="43" spans="1:18" ht="80.25" customHeight="1" x14ac:dyDescent="0.25">
      <c r="A43" s="411" t="s">
        <v>82</v>
      </c>
      <c r="B43" s="411"/>
      <c r="C43" s="411"/>
      <c r="D43" s="411"/>
      <c r="E43" s="411"/>
      <c r="F43" s="411"/>
      <c r="G43" s="411"/>
      <c r="H43" s="411"/>
    </row>
    <row r="44" spans="1:18" ht="15.75" customHeight="1" x14ac:dyDescent="0.25">
      <c r="A44" s="399"/>
      <c r="B44" s="399"/>
      <c r="C44" s="399"/>
      <c r="D44" s="399"/>
      <c r="E44" s="399"/>
      <c r="F44" s="399"/>
      <c r="G44" s="399"/>
      <c r="H44" s="399"/>
    </row>
    <row r="45" spans="1:18" ht="29.25" customHeight="1" x14ac:dyDescent="0.25">
      <c r="A45" s="383" t="s">
        <v>47</v>
      </c>
      <c r="B45" s="383"/>
      <c r="C45" s="383"/>
      <c r="D45" s="383"/>
      <c r="E45" s="383"/>
      <c r="F45" s="383"/>
      <c r="G45" s="383"/>
      <c r="H45" s="383"/>
      <c r="I45" s="133"/>
      <c r="J45" s="133"/>
      <c r="K45" s="133"/>
      <c r="L45" s="133"/>
      <c r="M45" s="133"/>
      <c r="N45" s="133"/>
      <c r="O45" s="133"/>
      <c r="P45" s="133"/>
      <c r="Q45" s="133"/>
      <c r="R45" s="133"/>
    </row>
    <row r="46" spans="1:18" x14ac:dyDescent="0.25">
      <c r="A46" s="392" t="s">
        <v>164</v>
      </c>
      <c r="B46" s="393"/>
      <c r="C46" s="393"/>
      <c r="D46" s="393"/>
      <c r="E46" s="393"/>
      <c r="F46" s="393"/>
      <c r="G46" s="393"/>
      <c r="H46" s="393"/>
      <c r="I46" s="134"/>
      <c r="J46" s="134"/>
      <c r="K46" s="134"/>
      <c r="L46" s="134"/>
      <c r="M46" s="134"/>
      <c r="N46" s="134"/>
      <c r="O46" s="134"/>
      <c r="P46" s="134"/>
      <c r="Q46" s="134"/>
      <c r="R46" s="134"/>
    </row>
    <row r="47" spans="1:18" x14ac:dyDescent="0.25">
      <c r="A47" s="392" t="s">
        <v>83</v>
      </c>
      <c r="B47" s="393"/>
      <c r="C47" s="393"/>
      <c r="D47" s="393"/>
      <c r="E47" s="393"/>
      <c r="F47" s="393"/>
      <c r="G47" s="393"/>
      <c r="H47" s="393"/>
      <c r="I47" s="134"/>
      <c r="J47" s="134"/>
      <c r="K47" s="134"/>
      <c r="L47" s="134"/>
      <c r="M47" s="134"/>
      <c r="N47" s="134"/>
      <c r="O47" s="134"/>
      <c r="P47" s="134"/>
      <c r="Q47" s="134"/>
      <c r="R47" s="134"/>
    </row>
    <row r="48" spans="1:18" x14ac:dyDescent="0.25">
      <c r="A48" s="395"/>
      <c r="B48" s="395"/>
      <c r="C48" s="395"/>
      <c r="D48" s="395"/>
      <c r="E48" s="395"/>
      <c r="F48" s="395"/>
      <c r="G48" s="395"/>
      <c r="H48" s="395"/>
      <c r="I48" s="135"/>
      <c r="J48" s="135"/>
      <c r="K48" s="134"/>
      <c r="L48" s="134"/>
      <c r="M48" s="134"/>
      <c r="N48" s="134"/>
      <c r="O48" s="134"/>
      <c r="P48" s="134"/>
      <c r="Q48" s="134"/>
      <c r="R48" s="134"/>
    </row>
    <row r="49" spans="1:18" ht="15" customHeight="1" x14ac:dyDescent="0.25">
      <c r="A49" s="383" t="s">
        <v>50</v>
      </c>
      <c r="B49" s="383"/>
      <c r="C49" s="383"/>
      <c r="D49" s="383"/>
      <c r="E49" s="383"/>
      <c r="F49" s="383"/>
      <c r="G49" s="383"/>
      <c r="H49" s="383"/>
      <c r="I49" s="136"/>
      <c r="J49" s="136"/>
      <c r="K49" s="136"/>
      <c r="L49" s="136"/>
      <c r="M49" s="136"/>
      <c r="N49" s="136"/>
      <c r="O49" s="136"/>
      <c r="P49" s="136"/>
      <c r="Q49" s="397"/>
      <c r="R49" s="397"/>
    </row>
    <row r="50" spans="1:18" x14ac:dyDescent="0.25">
      <c r="A50" s="384"/>
      <c r="B50" s="384"/>
      <c r="C50" s="384"/>
      <c r="D50" s="384"/>
      <c r="E50" s="384"/>
      <c r="F50" s="384"/>
      <c r="G50" s="384"/>
      <c r="H50" s="384"/>
      <c r="I50" s="137"/>
      <c r="J50" s="137"/>
      <c r="K50" s="137"/>
      <c r="L50" s="137"/>
      <c r="M50" s="137"/>
      <c r="N50" s="137"/>
      <c r="O50" s="137"/>
      <c r="P50" s="137"/>
      <c r="Q50" s="137"/>
      <c r="R50" s="137"/>
    </row>
    <row r="51" spans="1:18" x14ac:dyDescent="0.25">
      <c r="A51" s="392" t="s">
        <v>84</v>
      </c>
      <c r="B51" s="393"/>
      <c r="C51" s="393"/>
      <c r="D51" s="393"/>
      <c r="E51" s="393"/>
      <c r="F51" s="393"/>
      <c r="G51" s="393"/>
      <c r="H51" s="393"/>
      <c r="I51" s="137"/>
      <c r="J51" s="137"/>
      <c r="K51" s="137"/>
      <c r="L51" s="137"/>
      <c r="M51" s="137"/>
      <c r="N51" s="137"/>
      <c r="O51" s="137"/>
      <c r="P51" s="137"/>
      <c r="Q51" s="137"/>
      <c r="R51" s="137"/>
    </row>
    <row r="52" spans="1:18" x14ac:dyDescent="0.25">
      <c r="A52" s="395"/>
      <c r="B52" s="395"/>
      <c r="C52" s="395"/>
      <c r="D52" s="395"/>
      <c r="E52" s="395"/>
      <c r="F52" s="395"/>
      <c r="G52" s="395"/>
      <c r="H52" s="395"/>
      <c r="I52" s="137"/>
      <c r="J52" s="137"/>
      <c r="K52" s="137"/>
      <c r="L52" s="137"/>
      <c r="M52" s="137"/>
      <c r="N52" s="137"/>
      <c r="O52" s="137"/>
      <c r="P52" s="137"/>
      <c r="Q52" s="137"/>
      <c r="R52" s="137"/>
    </row>
    <row r="53" spans="1:18" s="83" customFormat="1" x14ac:dyDescent="0.25">
      <c r="A53" s="383" t="s">
        <v>49</v>
      </c>
      <c r="B53" s="383"/>
      <c r="C53" s="383"/>
      <c r="D53" s="383"/>
      <c r="E53" s="383"/>
      <c r="F53" s="383"/>
      <c r="G53" s="383"/>
      <c r="H53" s="383"/>
      <c r="I53" s="144"/>
      <c r="J53" s="144"/>
      <c r="K53" s="144"/>
      <c r="L53" s="144"/>
      <c r="M53" s="144"/>
      <c r="N53" s="144"/>
      <c r="O53" s="144"/>
      <c r="P53" s="144"/>
      <c r="Q53" s="144"/>
      <c r="R53" s="144"/>
    </row>
    <row r="54" spans="1:18" s="83" customFormat="1" x14ac:dyDescent="0.25">
      <c r="A54" s="391"/>
      <c r="B54" s="391"/>
      <c r="C54" s="391"/>
      <c r="D54" s="391"/>
      <c r="E54" s="391"/>
      <c r="F54" s="391"/>
      <c r="G54" s="391"/>
      <c r="H54" s="391"/>
      <c r="I54" s="144"/>
      <c r="J54" s="144"/>
      <c r="K54" s="144"/>
      <c r="L54" s="144"/>
      <c r="M54" s="144"/>
      <c r="N54" s="144"/>
      <c r="O54" s="144"/>
      <c r="P54" s="144"/>
      <c r="Q54" s="144"/>
      <c r="R54" s="144"/>
    </row>
    <row r="55" spans="1:18" s="83" customFormat="1" ht="15" customHeight="1" x14ac:dyDescent="0.25">
      <c r="A55" s="392" t="s">
        <v>85</v>
      </c>
      <c r="B55" s="393"/>
      <c r="C55" s="393"/>
      <c r="D55" s="393"/>
      <c r="E55" s="393"/>
      <c r="F55" s="393"/>
      <c r="G55" s="393"/>
      <c r="H55" s="393"/>
      <c r="I55" s="144"/>
      <c r="J55" s="144"/>
      <c r="K55" s="144"/>
      <c r="L55" s="144"/>
      <c r="M55" s="144"/>
      <c r="N55" s="144"/>
      <c r="O55" s="144"/>
      <c r="P55" s="144"/>
      <c r="Q55" s="144"/>
      <c r="R55" s="144"/>
    </row>
    <row r="56" spans="1:18" s="83" customFormat="1" x14ac:dyDescent="0.25">
      <c r="A56" s="391"/>
      <c r="B56" s="391"/>
      <c r="C56" s="391"/>
      <c r="D56" s="391"/>
      <c r="E56" s="391"/>
      <c r="F56" s="391"/>
      <c r="G56" s="391"/>
      <c r="H56" s="391"/>
      <c r="I56" s="144"/>
      <c r="J56" s="144"/>
      <c r="K56" s="144"/>
      <c r="L56" s="144"/>
      <c r="M56" s="144"/>
      <c r="N56" s="144"/>
      <c r="O56" s="144"/>
      <c r="P56" s="144"/>
      <c r="Q56" s="144"/>
      <c r="R56" s="144"/>
    </row>
    <row r="57" spans="1:18" s="83" customFormat="1" ht="29.25" customHeight="1" x14ac:dyDescent="0.25">
      <c r="A57" s="396" t="s">
        <v>134</v>
      </c>
      <c r="B57" s="396"/>
      <c r="C57" s="396"/>
      <c r="D57" s="396"/>
      <c r="E57" s="396"/>
      <c r="F57" s="396"/>
      <c r="G57" s="396"/>
      <c r="H57" s="396"/>
      <c r="I57" s="144"/>
      <c r="J57" s="144"/>
      <c r="K57" s="144"/>
      <c r="L57" s="144"/>
      <c r="M57" s="144"/>
      <c r="N57" s="144"/>
      <c r="O57" s="144"/>
      <c r="P57" s="144"/>
      <c r="Q57" s="144"/>
      <c r="R57" s="144"/>
    </row>
    <row r="58" spans="1:18" s="83" customFormat="1" x14ac:dyDescent="0.25">
      <c r="A58" s="391"/>
      <c r="B58" s="391"/>
      <c r="C58" s="391"/>
      <c r="D58" s="391"/>
      <c r="E58" s="391"/>
      <c r="F58" s="391"/>
      <c r="G58" s="391"/>
      <c r="H58" s="391"/>
      <c r="I58" s="144"/>
      <c r="J58" s="144"/>
      <c r="K58" s="144"/>
      <c r="L58" s="144"/>
      <c r="M58" s="144"/>
      <c r="N58" s="144"/>
      <c r="O58" s="144"/>
      <c r="P58" s="144"/>
      <c r="Q58" s="144"/>
      <c r="R58" s="144"/>
    </row>
    <row r="59" spans="1:18" s="83" customFormat="1" x14ac:dyDescent="0.25">
      <c r="A59" s="383" t="s">
        <v>135</v>
      </c>
      <c r="B59" s="383"/>
      <c r="C59" s="383"/>
      <c r="D59" s="383"/>
      <c r="E59" s="383"/>
      <c r="F59" s="383"/>
      <c r="G59" s="383"/>
      <c r="H59" s="383"/>
      <c r="I59" s="144"/>
      <c r="J59" s="144"/>
      <c r="K59" s="144"/>
      <c r="L59" s="144"/>
      <c r="M59" s="144"/>
      <c r="N59" s="144"/>
      <c r="O59" s="144"/>
      <c r="P59" s="144"/>
      <c r="Q59" s="144"/>
      <c r="R59" s="144"/>
    </row>
    <row r="60" spans="1:18" s="83" customFormat="1" x14ac:dyDescent="0.25">
      <c r="A60" s="391"/>
      <c r="B60" s="391"/>
      <c r="C60" s="391"/>
      <c r="D60" s="391"/>
      <c r="E60" s="391"/>
      <c r="F60" s="391"/>
      <c r="G60" s="391"/>
      <c r="H60" s="391"/>
      <c r="I60" s="144"/>
      <c r="J60" s="144"/>
      <c r="K60" s="144"/>
      <c r="L60" s="144"/>
      <c r="M60" s="144"/>
      <c r="N60" s="144"/>
      <c r="O60" s="144"/>
      <c r="P60" s="144"/>
      <c r="Q60" s="144"/>
      <c r="R60" s="144"/>
    </row>
    <row r="61" spans="1:18" s="83" customFormat="1" x14ac:dyDescent="0.25">
      <c r="A61" s="392" t="s">
        <v>60</v>
      </c>
      <c r="B61" s="393"/>
      <c r="C61" s="393"/>
      <c r="D61" s="393"/>
      <c r="E61" s="393"/>
      <c r="F61" s="393"/>
      <c r="G61" s="393"/>
      <c r="H61" s="393"/>
      <c r="Q61" s="144"/>
      <c r="R61" s="144"/>
    </row>
    <row r="62" spans="1:18" s="83" customFormat="1" x14ac:dyDescent="0.25">
      <c r="A62" s="392" t="s">
        <v>121</v>
      </c>
      <c r="B62" s="393"/>
      <c r="C62" s="393"/>
      <c r="D62" s="393"/>
      <c r="E62" s="393"/>
      <c r="F62" s="393"/>
      <c r="G62" s="393"/>
      <c r="H62" s="393"/>
      <c r="Q62" s="144"/>
      <c r="R62" s="144"/>
    </row>
    <row r="63" spans="1:18" s="83" customFormat="1" x14ac:dyDescent="0.25">
      <c r="A63" s="391"/>
      <c r="B63" s="391"/>
      <c r="C63" s="391"/>
      <c r="D63" s="391"/>
      <c r="E63" s="391"/>
      <c r="F63" s="391"/>
      <c r="G63" s="391"/>
      <c r="H63" s="391"/>
      <c r="I63" s="144"/>
      <c r="J63" s="144"/>
      <c r="K63" s="144"/>
      <c r="L63" s="144"/>
      <c r="M63" s="144"/>
      <c r="N63" s="144"/>
      <c r="O63" s="144"/>
      <c r="P63" s="144"/>
      <c r="Q63" s="144"/>
      <c r="R63" s="144"/>
    </row>
    <row r="64" spans="1:18" s="83" customFormat="1" ht="30.75" customHeight="1" x14ac:dyDescent="0.25">
      <c r="A64" s="383" t="s">
        <v>138</v>
      </c>
      <c r="B64" s="383"/>
      <c r="C64" s="383"/>
      <c r="D64" s="383"/>
      <c r="E64" s="383"/>
      <c r="F64" s="383"/>
      <c r="G64" s="383"/>
      <c r="H64" s="383"/>
      <c r="I64" s="144"/>
      <c r="J64" s="144"/>
      <c r="K64" s="144"/>
      <c r="L64" s="144"/>
      <c r="M64" s="144"/>
      <c r="N64" s="144"/>
      <c r="O64" s="144"/>
      <c r="P64" s="144"/>
      <c r="Q64" s="144"/>
      <c r="R64" s="144"/>
    </row>
    <row r="65" spans="1:18" s="83" customFormat="1" ht="12" customHeight="1" x14ac:dyDescent="0.25">
      <c r="A65" s="391"/>
      <c r="B65" s="391"/>
      <c r="C65" s="391"/>
      <c r="D65" s="391"/>
      <c r="E65" s="391"/>
      <c r="F65" s="391"/>
      <c r="G65" s="391"/>
      <c r="H65" s="391"/>
      <c r="I65" s="144"/>
      <c r="J65" s="144"/>
      <c r="K65" s="144"/>
      <c r="L65" s="144"/>
      <c r="M65" s="144"/>
      <c r="N65" s="144"/>
      <c r="O65" s="144"/>
      <c r="P65" s="144"/>
      <c r="Q65" s="144"/>
      <c r="R65" s="144"/>
    </row>
    <row r="66" spans="1:18" s="83" customFormat="1" ht="15" customHeight="1" x14ac:dyDescent="0.25">
      <c r="A66" s="392" t="s">
        <v>86</v>
      </c>
      <c r="B66" s="393"/>
      <c r="C66" s="393"/>
      <c r="D66" s="393"/>
      <c r="E66" s="393"/>
      <c r="F66" s="393"/>
      <c r="G66" s="393"/>
      <c r="H66" s="393"/>
      <c r="I66" s="144"/>
      <c r="J66" s="144"/>
      <c r="K66" s="144"/>
      <c r="L66" s="144"/>
      <c r="M66" s="144"/>
      <c r="N66" s="144"/>
      <c r="O66" s="144"/>
      <c r="P66" s="144"/>
      <c r="Q66" s="144"/>
      <c r="R66" s="144"/>
    </row>
    <row r="67" spans="1:18" ht="15" customHeight="1" x14ac:dyDescent="0.25">
      <c r="A67" s="395"/>
      <c r="B67" s="395"/>
      <c r="C67" s="395"/>
      <c r="D67" s="395"/>
      <c r="E67" s="395"/>
      <c r="F67" s="395"/>
      <c r="G67" s="395"/>
      <c r="H67" s="395"/>
      <c r="I67" s="137"/>
      <c r="J67" s="137"/>
      <c r="K67" s="137"/>
      <c r="L67" s="137"/>
      <c r="M67" s="137"/>
      <c r="N67" s="137"/>
      <c r="O67" s="137"/>
      <c r="P67" s="137"/>
      <c r="Q67" s="137"/>
      <c r="R67" s="137"/>
    </row>
    <row r="68" spans="1:18" ht="17.25" customHeight="1" x14ac:dyDescent="0.25">
      <c r="A68" s="383" t="s">
        <v>61</v>
      </c>
      <c r="B68" s="383"/>
      <c r="C68" s="383"/>
      <c r="D68" s="383"/>
      <c r="E68" s="383"/>
      <c r="F68" s="383"/>
      <c r="G68" s="383"/>
      <c r="H68" s="383"/>
      <c r="I68" s="137"/>
      <c r="J68" s="137"/>
      <c r="K68" s="137"/>
      <c r="L68" s="137"/>
      <c r="M68" s="137"/>
      <c r="N68" s="137"/>
      <c r="O68" s="137"/>
      <c r="P68" s="137"/>
      <c r="Q68" s="137"/>
      <c r="R68" s="137"/>
    </row>
    <row r="69" spans="1:18" ht="12" customHeight="1" x14ac:dyDescent="0.25">
      <c r="A69" s="394"/>
      <c r="B69" s="394"/>
      <c r="C69" s="394"/>
      <c r="D69" s="394"/>
      <c r="E69" s="394"/>
      <c r="F69" s="394"/>
      <c r="G69" s="394"/>
      <c r="H69" s="394"/>
      <c r="I69" s="137"/>
      <c r="J69" s="137"/>
      <c r="K69" s="137"/>
      <c r="L69" s="137"/>
      <c r="M69" s="137"/>
      <c r="N69" s="137"/>
      <c r="O69" s="137"/>
      <c r="P69" s="137"/>
      <c r="Q69" s="137"/>
      <c r="R69" s="137"/>
    </row>
    <row r="70" spans="1:18" ht="15.75" customHeight="1" x14ac:dyDescent="0.25">
      <c r="A70" s="390" t="s">
        <v>87</v>
      </c>
      <c r="B70" s="387"/>
      <c r="C70" s="387"/>
      <c r="D70" s="387"/>
      <c r="E70" s="387"/>
      <c r="F70" s="387"/>
      <c r="G70" s="387"/>
      <c r="H70" s="387"/>
      <c r="I70" s="137"/>
      <c r="J70" s="137"/>
      <c r="K70" s="138"/>
      <c r="L70" s="138"/>
      <c r="M70" s="138"/>
      <c r="N70" s="138"/>
      <c r="O70" s="138"/>
      <c r="P70" s="138"/>
      <c r="Q70" s="138"/>
      <c r="R70" s="138"/>
    </row>
    <row r="71" spans="1:18" ht="42.75" customHeight="1" x14ac:dyDescent="0.25">
      <c r="A71" s="387" t="s">
        <v>88</v>
      </c>
      <c r="B71" s="387"/>
      <c r="C71" s="387"/>
      <c r="D71" s="387"/>
      <c r="E71" s="387"/>
      <c r="F71" s="387"/>
      <c r="G71" s="387"/>
      <c r="H71" s="387"/>
      <c r="I71" s="134"/>
      <c r="J71" s="134"/>
      <c r="K71" s="139"/>
      <c r="L71" s="139"/>
      <c r="M71" s="139"/>
      <c r="N71" s="139"/>
      <c r="O71" s="139"/>
      <c r="P71" s="139"/>
      <c r="Q71" s="139"/>
      <c r="R71" s="139"/>
    </row>
    <row r="72" spans="1:18" ht="30.75" customHeight="1" x14ac:dyDescent="0.25">
      <c r="A72" s="387" t="s">
        <v>89</v>
      </c>
      <c r="B72" s="387"/>
      <c r="C72" s="387"/>
      <c r="D72" s="387"/>
      <c r="E72" s="387"/>
      <c r="F72" s="387"/>
      <c r="G72" s="387"/>
      <c r="H72" s="387"/>
      <c r="I72" s="134"/>
      <c r="J72" s="134"/>
      <c r="K72" s="139"/>
      <c r="L72" s="139"/>
      <c r="M72" s="139"/>
      <c r="N72" s="139"/>
      <c r="O72" s="139"/>
      <c r="P72" s="139"/>
      <c r="Q72" s="139"/>
      <c r="R72" s="139"/>
    </row>
    <row r="73" spans="1:18" ht="30" customHeight="1" x14ac:dyDescent="0.25">
      <c r="A73" s="387" t="s">
        <v>90</v>
      </c>
      <c r="B73" s="387"/>
      <c r="C73" s="387"/>
      <c r="D73" s="387"/>
      <c r="E73" s="387"/>
      <c r="F73" s="387"/>
      <c r="G73" s="387"/>
      <c r="H73" s="387"/>
      <c r="I73" s="134"/>
      <c r="J73" s="134"/>
      <c r="K73" s="139"/>
      <c r="L73" s="139"/>
      <c r="M73" s="139"/>
      <c r="N73" s="139"/>
      <c r="O73" s="139"/>
      <c r="P73" s="139"/>
      <c r="Q73" s="139"/>
      <c r="R73" s="139"/>
    </row>
    <row r="74" spans="1:18" ht="27.75" customHeight="1" x14ac:dyDescent="0.25">
      <c r="A74" s="387" t="s">
        <v>165</v>
      </c>
      <c r="B74" s="387"/>
      <c r="C74" s="387"/>
      <c r="D74" s="387"/>
      <c r="E74" s="387"/>
      <c r="F74" s="387"/>
      <c r="G74" s="387"/>
      <c r="H74" s="387"/>
      <c r="I74" s="134"/>
      <c r="J74" s="134"/>
      <c r="K74" s="139"/>
      <c r="L74" s="139"/>
      <c r="M74" s="139"/>
      <c r="N74" s="139"/>
      <c r="O74" s="139"/>
      <c r="P74" s="139"/>
      <c r="Q74" s="139"/>
      <c r="R74" s="139"/>
    </row>
    <row r="75" spans="1:18" ht="13.5" customHeight="1" x14ac:dyDescent="0.25">
      <c r="A75" s="388"/>
      <c r="B75" s="388"/>
      <c r="C75" s="388"/>
      <c r="D75" s="388"/>
      <c r="E75" s="388"/>
      <c r="F75" s="388"/>
      <c r="G75" s="388"/>
      <c r="H75" s="388"/>
      <c r="I75" s="135"/>
      <c r="J75" s="135"/>
      <c r="K75" s="139"/>
      <c r="L75" s="139"/>
      <c r="M75" s="139"/>
      <c r="N75" s="139"/>
      <c r="O75" s="139"/>
      <c r="P75" s="139"/>
      <c r="Q75" s="139"/>
      <c r="R75" s="139"/>
    </row>
    <row r="76" spans="1:18" ht="13.5" customHeight="1" x14ac:dyDescent="0.25">
      <c r="A76" s="383" t="s">
        <v>37</v>
      </c>
      <c r="B76" s="383"/>
      <c r="C76" s="383"/>
      <c r="D76" s="383"/>
      <c r="E76" s="383"/>
      <c r="F76" s="383"/>
      <c r="G76" s="383"/>
      <c r="H76" s="383"/>
      <c r="I76" s="135"/>
      <c r="J76" s="135"/>
      <c r="K76" s="139"/>
      <c r="L76" s="139"/>
      <c r="M76" s="139"/>
      <c r="N76" s="139"/>
      <c r="O76" s="139"/>
      <c r="P76" s="139"/>
      <c r="Q76" s="139"/>
      <c r="R76" s="139"/>
    </row>
    <row r="77" spans="1:18" ht="28.5" customHeight="1" x14ac:dyDescent="0.25">
      <c r="A77" s="387" t="s">
        <v>91</v>
      </c>
      <c r="B77" s="387"/>
      <c r="C77" s="387"/>
      <c r="D77" s="387"/>
      <c r="E77" s="387"/>
      <c r="F77" s="387"/>
      <c r="G77" s="387"/>
      <c r="H77" s="387"/>
      <c r="I77" s="134"/>
      <c r="J77" s="134"/>
      <c r="K77" s="139"/>
      <c r="L77" s="139"/>
      <c r="M77" s="139"/>
      <c r="N77" s="139"/>
      <c r="O77" s="139"/>
      <c r="P77" s="139"/>
      <c r="Q77" s="139"/>
      <c r="R77" s="139"/>
    </row>
    <row r="78" spans="1:18" ht="57.75" customHeight="1" x14ac:dyDescent="0.25">
      <c r="A78" s="387" t="s">
        <v>92</v>
      </c>
      <c r="B78" s="387"/>
      <c r="C78" s="387"/>
      <c r="D78" s="387"/>
      <c r="E78" s="387"/>
      <c r="F78" s="387"/>
      <c r="G78" s="387"/>
      <c r="H78" s="387"/>
      <c r="I78" s="134"/>
      <c r="J78" s="134"/>
      <c r="K78" s="139"/>
      <c r="L78" s="139"/>
      <c r="M78" s="139"/>
      <c r="N78" s="139"/>
      <c r="O78" s="139"/>
      <c r="P78" s="139"/>
      <c r="Q78" s="139"/>
      <c r="R78" s="139"/>
    </row>
    <row r="79" spans="1:18" ht="17.25" customHeight="1" x14ac:dyDescent="0.25">
      <c r="A79" s="389"/>
      <c r="B79" s="389"/>
      <c r="C79" s="389"/>
      <c r="D79" s="389"/>
      <c r="E79" s="389"/>
      <c r="F79" s="389"/>
      <c r="G79" s="389"/>
      <c r="H79" s="389"/>
      <c r="I79" s="135"/>
      <c r="J79" s="135"/>
      <c r="K79" s="139"/>
      <c r="L79" s="139"/>
      <c r="M79" s="139"/>
      <c r="N79" s="139"/>
      <c r="O79" s="139"/>
      <c r="P79" s="139"/>
      <c r="Q79" s="139"/>
      <c r="R79" s="139"/>
    </row>
    <row r="80" spans="1:18" x14ac:dyDescent="0.25">
      <c r="A80" s="383" t="s">
        <v>54</v>
      </c>
      <c r="B80" s="383"/>
      <c r="C80" s="383"/>
      <c r="D80" s="383"/>
      <c r="E80" s="383"/>
      <c r="F80" s="383"/>
      <c r="G80" s="383"/>
      <c r="H80" s="383"/>
      <c r="I80" s="136"/>
      <c r="J80" s="136"/>
      <c r="K80" s="133"/>
      <c r="L80" s="133"/>
      <c r="M80" s="133"/>
      <c r="N80" s="133"/>
      <c r="O80" s="133"/>
      <c r="P80" s="133"/>
      <c r="Q80" s="133"/>
      <c r="R80" s="133"/>
    </row>
    <row r="81" spans="1:18" ht="13.5" customHeight="1" x14ac:dyDescent="0.25">
      <c r="A81" s="384"/>
      <c r="B81" s="384"/>
      <c r="C81" s="384"/>
      <c r="D81" s="384"/>
      <c r="E81" s="384"/>
      <c r="F81" s="384"/>
      <c r="G81" s="384"/>
      <c r="H81" s="384"/>
      <c r="I81" s="137"/>
      <c r="J81" s="137"/>
      <c r="K81" s="133"/>
      <c r="L81" s="133"/>
      <c r="M81" s="133"/>
      <c r="N81" s="133"/>
      <c r="O81" s="133"/>
      <c r="P81" s="133"/>
      <c r="Q81" s="133"/>
      <c r="R81" s="133"/>
    </row>
    <row r="82" spans="1:18" ht="15.75" customHeight="1" x14ac:dyDescent="0.25">
      <c r="A82" s="385" t="s">
        <v>166</v>
      </c>
      <c r="B82" s="386"/>
      <c r="C82" s="386"/>
      <c r="D82" s="386"/>
      <c r="E82" s="386"/>
      <c r="F82" s="386"/>
      <c r="G82" s="386"/>
      <c r="H82" s="386"/>
      <c r="I82" s="139"/>
      <c r="J82" s="139"/>
      <c r="K82" s="139"/>
      <c r="L82" s="139"/>
      <c r="M82" s="139"/>
      <c r="N82" s="139"/>
      <c r="O82" s="139"/>
      <c r="P82" s="139"/>
      <c r="Q82" s="139"/>
      <c r="R82" s="139"/>
    </row>
    <row r="83" spans="1:18" x14ac:dyDescent="0.25">
      <c r="A83" s="150"/>
      <c r="B83" s="150"/>
      <c r="C83" s="150"/>
      <c r="D83" s="150"/>
      <c r="E83" s="150"/>
      <c r="F83" s="150"/>
      <c r="G83" s="150"/>
      <c r="H83" s="150"/>
      <c r="I83" s="140"/>
      <c r="J83" s="140"/>
      <c r="K83" s="140"/>
      <c r="L83" s="140"/>
      <c r="M83" s="140"/>
      <c r="N83" s="140"/>
      <c r="O83" s="140"/>
      <c r="P83" s="140"/>
      <c r="Q83" s="140"/>
      <c r="R83" s="140"/>
    </row>
    <row r="84" spans="1:18" x14ac:dyDescent="0.25">
      <c r="A84" s="383" t="s">
        <v>194</v>
      </c>
      <c r="B84" s="383"/>
      <c r="C84" s="383"/>
      <c r="D84" s="383"/>
      <c r="E84" s="383"/>
      <c r="F84" s="383"/>
      <c r="G84" s="383"/>
      <c r="H84" s="383"/>
    </row>
    <row r="86" spans="1:18" ht="17.25" customHeight="1" x14ac:dyDescent="0.25">
      <c r="A86" s="413" t="s">
        <v>206</v>
      </c>
      <c r="B86" s="413"/>
      <c r="C86" s="413"/>
      <c r="D86" s="413"/>
      <c r="E86" s="413"/>
      <c r="F86" s="413"/>
      <c r="G86" s="413"/>
      <c r="H86" s="413"/>
      <c r="I86" s="141"/>
      <c r="J86" s="141"/>
      <c r="K86" s="141"/>
      <c r="L86" s="141"/>
      <c r="M86" s="141"/>
      <c r="N86" s="141"/>
      <c r="O86" s="141"/>
      <c r="P86" s="141"/>
    </row>
    <row r="87" spans="1:18" ht="15.75" customHeight="1" x14ac:dyDescent="0.25">
      <c r="A87" s="413" t="s">
        <v>207</v>
      </c>
      <c r="B87" s="413"/>
      <c r="C87" s="413"/>
      <c r="D87" s="413"/>
      <c r="E87" s="413"/>
      <c r="F87" s="413"/>
      <c r="G87" s="413"/>
      <c r="H87" s="413"/>
      <c r="I87" s="141"/>
      <c r="J87" s="141"/>
      <c r="K87" s="141"/>
      <c r="L87" s="141"/>
      <c r="M87" s="141"/>
      <c r="N87" s="141"/>
      <c r="O87" s="141"/>
      <c r="P87" s="141"/>
    </row>
    <row r="88" spans="1:18" ht="20.25" customHeight="1" x14ac:dyDescent="0.25">
      <c r="A88" s="413" t="s">
        <v>209</v>
      </c>
      <c r="B88" s="413"/>
      <c r="C88" s="413"/>
      <c r="D88" s="413"/>
      <c r="E88" s="413"/>
      <c r="F88" s="413"/>
      <c r="G88" s="413"/>
      <c r="H88" s="413"/>
      <c r="I88" s="142"/>
      <c r="J88" s="142"/>
      <c r="K88" s="142"/>
      <c r="L88" s="142"/>
      <c r="M88" s="142"/>
      <c r="N88" s="142"/>
      <c r="O88" s="142"/>
      <c r="P88" s="142"/>
    </row>
    <row r="89" spans="1:18" ht="51.75" customHeight="1" x14ac:dyDescent="0.25">
      <c r="I89" s="143"/>
      <c r="J89" s="143"/>
      <c r="K89" s="143"/>
      <c r="L89" s="143"/>
      <c r="M89" s="143"/>
      <c r="N89" s="143"/>
      <c r="O89" s="143"/>
      <c r="P89" s="143"/>
    </row>
  </sheetData>
  <mergeCells count="87">
    <mergeCell ref="A84:H84"/>
    <mergeCell ref="A86:H86"/>
    <mergeCell ref="A87:H87"/>
    <mergeCell ref="A88:H88"/>
    <mergeCell ref="A22:H22"/>
    <mergeCell ref="A32:H32"/>
    <mergeCell ref="A23:H23"/>
    <mergeCell ref="A25:H25"/>
    <mergeCell ref="A24:H24"/>
    <mergeCell ref="A26:H26"/>
    <mergeCell ref="A47:H47"/>
    <mergeCell ref="A48:H48"/>
    <mergeCell ref="A49:H49"/>
    <mergeCell ref="A50:H50"/>
    <mergeCell ref="A51:H51"/>
    <mergeCell ref="A53:H53"/>
    <mergeCell ref="A1:H1"/>
    <mergeCell ref="A43:H43"/>
    <mergeCell ref="A37:H37"/>
    <mergeCell ref="A39:H39"/>
    <mergeCell ref="A40:H40"/>
    <mergeCell ref="A4:H4"/>
    <mergeCell ref="A41:H41"/>
    <mergeCell ref="A42:H42"/>
    <mergeCell ref="A35:H35"/>
    <mergeCell ref="A34:H34"/>
    <mergeCell ref="A33:H33"/>
    <mergeCell ref="A28:H28"/>
    <mergeCell ref="A27:H27"/>
    <mergeCell ref="A29:H29"/>
    <mergeCell ref="A30:H30"/>
    <mergeCell ref="A31:H31"/>
    <mergeCell ref="A2:H2"/>
    <mergeCell ref="A8:H8"/>
    <mergeCell ref="A5:H5"/>
    <mergeCell ref="A7:H7"/>
    <mergeCell ref="A9:H9"/>
    <mergeCell ref="A6:H6"/>
    <mergeCell ref="A14:H14"/>
    <mergeCell ref="A21:H21"/>
    <mergeCell ref="A3:H3"/>
    <mergeCell ref="A10:H10"/>
    <mergeCell ref="A12:H12"/>
    <mergeCell ref="A11:H11"/>
    <mergeCell ref="A13:H13"/>
    <mergeCell ref="A15:H15"/>
    <mergeCell ref="A18:H18"/>
    <mergeCell ref="A20:H20"/>
    <mergeCell ref="A16:H16"/>
    <mergeCell ref="A17:H17"/>
    <mergeCell ref="A19:H19"/>
    <mergeCell ref="Q49:R49"/>
    <mergeCell ref="A36:H36"/>
    <mergeCell ref="A38:H38"/>
    <mergeCell ref="A45:H45"/>
    <mergeCell ref="A44:H44"/>
    <mergeCell ref="A46:H46"/>
    <mergeCell ref="A52:H52"/>
    <mergeCell ref="A55:H55"/>
    <mergeCell ref="A56:H56"/>
    <mergeCell ref="A54:H54"/>
    <mergeCell ref="A57:H57"/>
    <mergeCell ref="A58:H58"/>
    <mergeCell ref="A61:H61"/>
    <mergeCell ref="A62:H62"/>
    <mergeCell ref="A63:H63"/>
    <mergeCell ref="A59:H59"/>
    <mergeCell ref="A60:H60"/>
    <mergeCell ref="A64:H64"/>
    <mergeCell ref="A65:H65"/>
    <mergeCell ref="A66:H66"/>
    <mergeCell ref="A68:H68"/>
    <mergeCell ref="A69:H69"/>
    <mergeCell ref="A67:H67"/>
    <mergeCell ref="A73:H73"/>
    <mergeCell ref="A74:H74"/>
    <mergeCell ref="A77:H77"/>
    <mergeCell ref="A70:H70"/>
    <mergeCell ref="A71:H71"/>
    <mergeCell ref="A72:H72"/>
    <mergeCell ref="A80:H80"/>
    <mergeCell ref="A81:H81"/>
    <mergeCell ref="A82:H82"/>
    <mergeCell ref="A78:H78"/>
    <mergeCell ref="A75:H75"/>
    <mergeCell ref="A76:H76"/>
    <mergeCell ref="A79:H79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15</vt:i4>
      </vt:variant>
      <vt:variant>
        <vt:lpstr>Named Ranges</vt:lpstr>
      </vt:variant>
      <vt:variant>
        <vt:i4>3</vt:i4>
      </vt:variant>
    </vt:vector>
  </HeadingPairs>
  <TitlesOfParts>
    <vt:vector size="18" baseType="lpstr">
      <vt:lpstr>Հ3 Մաս 1</vt:lpstr>
      <vt:lpstr>Հ3 Մաս 2</vt:lpstr>
      <vt:lpstr>Հ3 Մաս 3</vt:lpstr>
      <vt:lpstr>Հ3 Մաս 4</vt:lpstr>
      <vt:lpstr>Հ4  </vt:lpstr>
      <vt:lpstr>Հ5</vt:lpstr>
      <vt:lpstr>Հ6</vt:lpstr>
      <vt:lpstr>Հ7 Ձև1</vt:lpstr>
      <vt:lpstr>Հ7 Ձև2</vt:lpstr>
      <vt:lpstr>Հ7 Ձև3</vt:lpstr>
      <vt:lpstr>Հ8</vt:lpstr>
      <vt:lpstr>Հ9</vt:lpstr>
      <vt:lpstr>Հ10</vt:lpstr>
      <vt:lpstr>Հ11</vt:lpstr>
      <vt:lpstr>Լրացման պահանջներ</vt:lpstr>
      <vt:lpstr>'Հ3 Մաս 2'!_ftnref17</vt:lpstr>
      <vt:lpstr>'Հ3 Մաս 2'!_ftnref2</vt:lpstr>
      <vt:lpstr>'Հ3 Մաս 2'!_ftnref4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2025-03-10T11:34:36Z</dcterms:modified>
</cp:coreProperties>
</file>